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0" windowWidth="20490" windowHeight="7155"/>
  </bookViews>
  <sheets>
    <sheet name="ОПИК" sheetId="1" r:id="rId1"/>
    <sheet name="Лист2" sheetId="2" r:id="rId2"/>
    <sheet name="Лист3" sheetId="3" r:id="rId3"/>
  </sheets>
  <definedNames>
    <definedName name="_xlnm.Print_Area" localSheetId="0">ОПИК!$A$1:$G$67</definedName>
  </definedNames>
  <calcPr calcId="152511"/>
</workbook>
</file>

<file path=xl/calcChain.xml><?xml version="1.0" encoding="utf-8"?>
<calcChain xmlns="http://schemas.openxmlformats.org/spreadsheetml/2006/main">
  <c r="F8" i="1"/>
  <c r="F42"/>
  <c r="F38"/>
  <c r="F26"/>
  <c r="F34"/>
  <c r="F58"/>
  <c r="F11"/>
  <c r="E37"/>
  <c r="F20"/>
  <c r="I46" i="3"/>
  <c r="J46"/>
  <c r="J22"/>
  <c r="J21"/>
  <c r="J20"/>
  <c r="J19"/>
  <c r="J18"/>
  <c r="J37" i="2"/>
  <c r="J36"/>
  <c r="J35"/>
  <c r="J34"/>
  <c r="J33"/>
  <c r="J32"/>
  <c r="J30"/>
  <c r="J29"/>
  <c r="J28"/>
  <c r="J27"/>
  <c r="J26"/>
  <c r="J25"/>
  <c r="I23"/>
  <c r="J23"/>
  <c r="J22"/>
  <c r="J21"/>
  <c r="J20"/>
  <c r="J19"/>
  <c r="J18"/>
  <c r="J17"/>
  <c r="J16"/>
  <c r="J15"/>
  <c r="J14"/>
  <c r="J13"/>
  <c r="J12"/>
  <c r="J11"/>
  <c r="J10"/>
  <c r="J9"/>
  <c r="J8"/>
  <c r="J6"/>
  <c r="J7"/>
  <c r="J8" i="3"/>
  <c r="J9"/>
  <c r="J71"/>
  <c r="J72"/>
  <c r="J73"/>
  <c r="J74"/>
  <c r="J75"/>
  <c r="J76"/>
  <c r="J77"/>
  <c r="J78"/>
  <c r="J79"/>
  <c r="J80"/>
  <c r="J81"/>
  <c r="J82"/>
  <c r="J83"/>
  <c r="J85"/>
  <c r="J84"/>
  <c r="J86"/>
  <c r="J87"/>
  <c r="J88"/>
  <c r="J89"/>
  <c r="J90"/>
  <c r="J91"/>
  <c r="J92"/>
  <c r="J49"/>
  <c r="J50"/>
  <c r="J51"/>
  <c r="J52"/>
  <c r="J53"/>
  <c r="J48"/>
  <c r="J54"/>
  <c r="J55"/>
  <c r="J56"/>
  <c r="J57"/>
  <c r="J58"/>
  <c r="J59"/>
  <c r="J60"/>
  <c r="J61"/>
  <c r="J62"/>
  <c r="J63"/>
  <c r="J64"/>
  <c r="J65"/>
  <c r="J66"/>
  <c r="J67"/>
  <c r="J68"/>
  <c r="J69"/>
  <c r="J44"/>
  <c r="J30"/>
  <c r="J31"/>
  <c r="J32"/>
  <c r="J29"/>
  <c r="J33"/>
  <c r="J34"/>
  <c r="J35"/>
  <c r="J36"/>
  <c r="J37"/>
  <c r="J38"/>
  <c r="J39"/>
  <c r="J40"/>
  <c r="J25"/>
  <c r="J26"/>
  <c r="J27"/>
  <c r="J28"/>
  <c r="J23"/>
  <c r="J16"/>
  <c r="J14"/>
  <c r="J13"/>
  <c r="J15"/>
  <c r="J11"/>
  <c r="J10"/>
  <c r="J45"/>
  <c r="F59" i="1"/>
  <c r="J24" i="2"/>
  <c r="J24" i="3"/>
  <c r="J70"/>
  <c r="J93"/>
  <c r="J31" i="2"/>
</calcChain>
</file>

<file path=xl/sharedStrings.xml><?xml version="1.0" encoding="utf-8"?>
<sst xmlns="http://schemas.openxmlformats.org/spreadsheetml/2006/main" count="418" uniqueCount="208">
  <si>
    <t>Государственное бюджетное учреждение «Республиканский центр охраны памятников истории, культуры и архитектуры»</t>
  </si>
  <si>
    <t>Коды расходов бюджетной классификации РФ</t>
  </si>
  <si>
    <t>056</t>
  </si>
  <si>
    <t>0801</t>
  </si>
  <si>
    <t>№</t>
  </si>
  <si>
    <t>КОСГУ</t>
  </si>
  <si>
    <t xml:space="preserve">Наименование расходов, работ, услуг </t>
  </si>
  <si>
    <t xml:space="preserve">Количество   </t>
  </si>
  <si>
    <t xml:space="preserve">Цена               (тыс. руб) </t>
  </si>
  <si>
    <t>Сумма            (тыс. руб)</t>
  </si>
  <si>
    <t xml:space="preserve">Обоснование цены или бюджета закупки    </t>
  </si>
  <si>
    <t>Заработная плата</t>
  </si>
  <si>
    <t>Начисление на оплату труда</t>
  </si>
  <si>
    <t xml:space="preserve"> 30,2% от заработной  платы</t>
  </si>
  <si>
    <t>Прочие выплаты</t>
  </si>
  <si>
    <t>Услуги связи</t>
  </si>
  <si>
    <t xml:space="preserve">Сумма услуг связи </t>
  </si>
  <si>
    <t>Абонплата за телефоны</t>
  </si>
  <si>
    <t>Договор с Ростелеком (Кол-во телефонов*абон-я плата за 1телефон в месяц*12 месяцев* 1,055)</t>
  </si>
  <si>
    <t>Междугородние переговоры</t>
  </si>
  <si>
    <t>Интернет</t>
  </si>
  <si>
    <t>Транспортные услуги</t>
  </si>
  <si>
    <t>Оплата проезда</t>
  </si>
  <si>
    <t>Согласно билетам на проезд</t>
  </si>
  <si>
    <t>Коммунальные услуги</t>
  </si>
  <si>
    <t>Арендная плата за помещения</t>
  </si>
  <si>
    <t>Услуги по содержанию имущества</t>
  </si>
  <si>
    <t>Мониторинг рыночных цен</t>
  </si>
  <si>
    <t>заправка картриджа</t>
  </si>
  <si>
    <t>Прочие услуги</t>
  </si>
  <si>
    <t>обслуживание сайта</t>
  </si>
  <si>
    <t>прайс-лист Web-студия "ТЕКАМА"</t>
  </si>
  <si>
    <t>обслуживание ИТС 1С бух.</t>
  </si>
  <si>
    <t>Договор с ООО "НЕЛКО"</t>
  </si>
  <si>
    <t>антивирусная программа</t>
  </si>
  <si>
    <t>Антивирус Касперского</t>
  </si>
  <si>
    <t>оплата за отправку отчетов</t>
  </si>
  <si>
    <t>Прочие расходы</t>
  </si>
  <si>
    <t xml:space="preserve">Налог на имущество </t>
  </si>
  <si>
    <t>Остаточная стоимость *2,2% Закон РД №60 от 10.10.2013года</t>
  </si>
  <si>
    <t>Экологический налог  ( 11 чел.*0,05*248,4* 5*1,9 *2,33)</t>
  </si>
  <si>
    <t>Факт. Масса отходов - 0,05, Норматив платы за разм. отходов в пред. устан. Лимита - 248,4,  Коэф. к нормативу платы за размещение отходов в пред. устан. Лимита - 5, Коэф. экол. знач.- 1,9,  Коэф. учит. инфл.-2,56, согласно  ПРФ № 1219 от 19.11.2014г.</t>
  </si>
  <si>
    <t>Увеличение основных средств</t>
  </si>
  <si>
    <t>Увеличение материальных запасов</t>
  </si>
  <si>
    <t>бумага А4</t>
  </si>
  <si>
    <t>ВСЕГО РАСХОДЫ</t>
  </si>
  <si>
    <t>ИТОГО</t>
  </si>
  <si>
    <t>ВСЕГО по бюджету</t>
  </si>
  <si>
    <t>Руководитель учреждения</t>
  </si>
  <si>
    <t>Р. И. Гаджиев</t>
  </si>
  <si>
    <t>(ФИО)</t>
  </si>
  <si>
    <t>Главный бухгалтер</t>
  </si>
  <si>
    <t>РАСЧЕТ СРЕДСТВ НА ФИНАНСИРОВАНИЕ ЗАКУПОК ТОВАРОВ (РАБОТ, УСЛУГ)</t>
  </si>
  <si>
    <t xml:space="preserve">ДЛЯ ГОСУДАРСТВЕННЫХ НУЖД КОНЦЕРТНЫХ УЧРЕЖДЕНИЙ ПОДВЕДОМСТВЕННЫХ </t>
  </si>
  <si>
    <t>МИНИСТЕРСТВУ КУЛЬТУРЫ РЕСПУБЛИКИ ДАГЕСТАН К БЮДЖЕТУ НА 2012г</t>
  </si>
  <si>
    <t>4439901</t>
  </si>
  <si>
    <t>001</t>
  </si>
  <si>
    <t xml:space="preserve">2011г.   Предусмотрено 4728,9/1,0347*1,065            </t>
  </si>
  <si>
    <t>4867,4*34,2%</t>
  </si>
  <si>
    <t>Суточные при служебных коман-х</t>
  </si>
  <si>
    <t>3чел .*100руб.*21 дн.</t>
  </si>
  <si>
    <t>Оплата проезда при служ. командировках</t>
  </si>
  <si>
    <t>3чел .*3000руб.*2.</t>
  </si>
  <si>
    <t>131,3кв/м *127,19 *12мес.</t>
  </si>
  <si>
    <t>Заправка картриджа</t>
  </si>
  <si>
    <t>Согласно текущих расходов</t>
  </si>
  <si>
    <t>Заказ афиш</t>
  </si>
  <si>
    <t>Заказ пригласительных билетов</t>
  </si>
  <si>
    <t>Заказ программок</t>
  </si>
  <si>
    <t>Найм жилых помещений пр командировках</t>
  </si>
  <si>
    <t>3чел .*550руб.*9 дн.</t>
  </si>
  <si>
    <t>Аттестация рабочих мест</t>
  </si>
  <si>
    <t>Согласно Ст.212 ТК РФ</t>
  </si>
  <si>
    <t>4439500</t>
  </si>
  <si>
    <t>Налог на им ущество</t>
  </si>
  <si>
    <t xml:space="preserve"> Ост. ст-ть *2%</t>
  </si>
  <si>
    <t>Экологический налог( кол-во шт-х единиц*0,05*248,4* 5*1,9 *1,93)</t>
  </si>
  <si>
    <r>
      <t>Факт. Масса отходов -</t>
    </r>
    <r>
      <rPr>
        <b/>
        <sz val="10"/>
        <rFont val="Times New Roman"/>
        <family val="1"/>
        <charset val="204"/>
      </rPr>
      <t xml:space="preserve"> 0,05</t>
    </r>
    <r>
      <rPr>
        <sz val="10"/>
        <rFont val="Times New Roman"/>
        <family val="1"/>
        <charset val="204"/>
      </rPr>
      <t xml:space="preserve">, Норматив платы за разм. отходов в пред. устан. Лимита - </t>
    </r>
    <r>
      <rPr>
        <b/>
        <sz val="10"/>
        <rFont val="Times New Roman"/>
        <family val="1"/>
        <charset val="204"/>
      </rPr>
      <t>248,4</t>
    </r>
    <r>
      <rPr>
        <sz val="10"/>
        <rFont val="Times New Roman"/>
        <family val="1"/>
        <charset val="204"/>
      </rPr>
      <t xml:space="preserve">,  Коэф. к нормативу платы за размещение отходов в пред. устан. Лимита - </t>
    </r>
    <r>
      <rPr>
        <b/>
        <sz val="10"/>
        <rFont val="Times New Roman"/>
        <family val="1"/>
        <charset val="204"/>
      </rPr>
      <t>5</t>
    </r>
    <r>
      <rPr>
        <sz val="10"/>
        <rFont val="Times New Roman"/>
        <family val="1"/>
        <charset val="204"/>
      </rPr>
      <t xml:space="preserve">, Коэф. экол. знач.- </t>
    </r>
    <r>
      <rPr>
        <b/>
        <sz val="10"/>
        <rFont val="Times New Roman"/>
        <family val="1"/>
        <charset val="204"/>
      </rPr>
      <t>1,9</t>
    </r>
    <r>
      <rPr>
        <sz val="10"/>
        <rFont val="Times New Roman"/>
        <family val="1"/>
        <charset val="204"/>
      </rPr>
      <t>,  Коэф. учит. инфл.-</t>
    </r>
    <r>
      <rPr>
        <b/>
        <sz val="10"/>
        <rFont val="Times New Roman"/>
        <family val="1"/>
        <charset val="204"/>
      </rPr>
      <t>1,79</t>
    </r>
  </si>
  <si>
    <t>Автобус ПАЗ удлиненный на 30 мест</t>
  </si>
  <si>
    <t>Сканер</t>
  </si>
  <si>
    <t>Баян немецкий</t>
  </si>
  <si>
    <t>Баян итальянский</t>
  </si>
  <si>
    <t>Шкаф для книг</t>
  </si>
  <si>
    <t>Фрак для дирижера</t>
  </si>
  <si>
    <t>Бумага "Снегурочка"</t>
  </si>
  <si>
    <t>Ручки ,карандаши</t>
  </si>
  <si>
    <t>Папки на кольцах</t>
  </si>
  <si>
    <t>Нотные тетради</t>
  </si>
  <si>
    <t>Струны</t>
  </si>
  <si>
    <t>Картридж</t>
  </si>
  <si>
    <t xml:space="preserve">ДЛЯ ГОСУДАРСТВЕННЫХ НУЖД  ТЕАТРАЛЬНО-ЗРЕЛИЩНЫХ УЧРЕЖДЕНИЙ ПОДВЕДОМСТВЕННЫХ </t>
  </si>
  <si>
    <t>МИНИСТЕРСТВУ КУЛЬТУРЫ РЕСПУБЛИКИ ДАГЕСТАН К БЮДЖЕТУ НА 2013г.</t>
  </si>
  <si>
    <t xml:space="preserve">Коды расходов бюджетной классификации РФ       
   </t>
  </si>
  <si>
    <t xml:space="preserve">Наименование  
товаров    
(работ, услуг) 
 </t>
  </si>
  <si>
    <t xml:space="preserve">Цена (тыс.руб) </t>
  </si>
  <si>
    <t>Сумма  (тыс.руб)</t>
  </si>
  <si>
    <t xml:space="preserve">Обоснование цены или бюджета закупки    
  </t>
  </si>
  <si>
    <t xml:space="preserve">Рз </t>
  </si>
  <si>
    <t xml:space="preserve">Прз </t>
  </si>
  <si>
    <t xml:space="preserve">ЦС  </t>
  </si>
  <si>
    <t xml:space="preserve">ВР  </t>
  </si>
  <si>
    <t>Эк.ст.</t>
  </si>
  <si>
    <t>ГБУ " "</t>
  </si>
  <si>
    <t>07</t>
  </si>
  <si>
    <t>04</t>
  </si>
  <si>
    <t xml:space="preserve">2012г.   Предусмотрено 10905,7/1,0347*1,065            </t>
  </si>
  <si>
    <t>4279902</t>
  </si>
  <si>
    <t>Начисление 30,2% от заработной платы</t>
  </si>
  <si>
    <t>Метод литература</t>
  </si>
  <si>
    <t>55чел .*100руб.*12 мес.</t>
  </si>
  <si>
    <t>25чел .*100руб.*11 дн.</t>
  </si>
  <si>
    <t>Обонентская плата  за телефон</t>
  </si>
  <si>
    <t>Договор с Дагсвязьинформ</t>
  </si>
  <si>
    <t>Подключение и обсл. интернета</t>
  </si>
  <si>
    <t>Договор с ОАО"Вымпелком"</t>
  </si>
  <si>
    <t>Оплата проезда при служ. коман-х</t>
  </si>
  <si>
    <t>25чел .*2500руб.*2.</t>
  </si>
  <si>
    <t>Потребление теплоэнергии</t>
  </si>
  <si>
    <t>300 Г/кал .*992,5руб.*1,055</t>
  </si>
  <si>
    <t>Потребление электроэнергии</t>
  </si>
  <si>
    <t>17000 КВт/ч .*3,2руб.*1,055</t>
  </si>
  <si>
    <t>Потребление Воды</t>
  </si>
  <si>
    <t>5200 Куб/м .*8,69руб.*1,055</t>
  </si>
  <si>
    <t>Канализация</t>
  </si>
  <si>
    <t>5200 Куб/м .*3 руб*1,055</t>
  </si>
  <si>
    <t>Капитальный ремонт здания</t>
  </si>
  <si>
    <t>Согласно тех. докумен-и</t>
  </si>
  <si>
    <t>Вывоз мусора</t>
  </si>
  <si>
    <t>Договор текущего года</t>
  </si>
  <si>
    <t>Дериторизация</t>
  </si>
  <si>
    <t>Оплата ЧОПа</t>
  </si>
  <si>
    <t>Обслуж-е пожарной сигнализации</t>
  </si>
  <si>
    <t>Обслуж-е теплосчетчиков</t>
  </si>
  <si>
    <t>Изготовление нового тех. паспорта на здание</t>
  </si>
  <si>
    <t>Производственная необходимость</t>
  </si>
  <si>
    <t>Заказ дипломов</t>
  </si>
  <si>
    <t>Для выпускников училища</t>
  </si>
  <si>
    <t>Вывеска на здание</t>
  </si>
  <si>
    <t>Изготовление реклам-х щитов</t>
  </si>
  <si>
    <t>Заказ на радио муз.фольк.записей</t>
  </si>
  <si>
    <t>Кап.ремонт концерт.рояля (по договору)</t>
  </si>
  <si>
    <t>согласно договору</t>
  </si>
  <si>
    <t>Курсы повышения квалификации</t>
  </si>
  <si>
    <t>Повышение квалификации педагогов</t>
  </si>
  <si>
    <t>(25чел .*550руб.*9 дн.)</t>
  </si>
  <si>
    <t>Открытие сайта училища в Интернете</t>
  </si>
  <si>
    <t>Инкассация</t>
  </si>
  <si>
    <t>(12271,3*0,005%)</t>
  </si>
  <si>
    <t>4279501</t>
  </si>
  <si>
    <t>Налог на им ущество (ост.ст. * 2,2%)</t>
  </si>
  <si>
    <t>остаточная стоимость на 01.04.2012г * 2,2%</t>
  </si>
  <si>
    <t>Земельный налог (площ. кв/м * кад.ст. земли * 1,5%)</t>
  </si>
  <si>
    <t xml:space="preserve">Согласно налогой деклар.                                   </t>
  </si>
  <si>
    <t>Экологический налог</t>
  </si>
  <si>
    <r>
      <t>Факт. Масса отходов -</t>
    </r>
    <r>
      <rPr>
        <b/>
        <sz val="10"/>
        <rFont val="Times New Roman"/>
        <family val="1"/>
        <charset val="204"/>
      </rPr>
      <t xml:space="preserve"> 0,05</t>
    </r>
    <r>
      <rPr>
        <sz val="10"/>
        <rFont val="Times New Roman"/>
        <family val="1"/>
        <charset val="204"/>
      </rPr>
      <t xml:space="preserve">, Норматив платы за разм. отходов в пред. устан. Лимита - </t>
    </r>
    <r>
      <rPr>
        <b/>
        <sz val="10"/>
        <rFont val="Times New Roman"/>
        <family val="1"/>
        <charset val="204"/>
      </rPr>
      <t>248,4</t>
    </r>
    <r>
      <rPr>
        <sz val="10"/>
        <rFont val="Times New Roman"/>
        <family val="1"/>
        <charset val="204"/>
      </rPr>
      <t xml:space="preserve">,  Коэф. к нормативу платы за размещение отходов в пред. устан. Лимита - </t>
    </r>
    <r>
      <rPr>
        <b/>
        <sz val="10"/>
        <rFont val="Times New Roman"/>
        <family val="1"/>
        <charset val="204"/>
      </rPr>
      <t>5</t>
    </r>
    <r>
      <rPr>
        <sz val="10"/>
        <rFont val="Times New Roman"/>
        <family val="1"/>
        <charset val="204"/>
      </rPr>
      <t xml:space="preserve">, Коэф. экол. знач.- </t>
    </r>
    <r>
      <rPr>
        <b/>
        <sz val="10"/>
        <rFont val="Times New Roman"/>
        <family val="1"/>
        <charset val="204"/>
      </rPr>
      <t>1,9</t>
    </r>
    <r>
      <rPr>
        <sz val="10"/>
        <rFont val="Times New Roman"/>
        <family val="1"/>
        <charset val="204"/>
      </rPr>
      <t>,  Коэф. учит. инфл.-</t>
    </r>
    <r>
      <rPr>
        <b/>
        <sz val="10"/>
        <rFont val="Times New Roman"/>
        <family val="1"/>
        <charset val="204"/>
      </rPr>
      <t>2,05</t>
    </r>
  </si>
  <si>
    <t>Стипендия</t>
  </si>
  <si>
    <t xml:space="preserve">Приказ о назначении стипендии. В соответ-и с бюджетной сметой тек-го года. </t>
  </si>
  <si>
    <t>мониторинг рыночных цен</t>
  </si>
  <si>
    <t>порошок</t>
  </si>
  <si>
    <t>перчатки</t>
  </si>
  <si>
    <t>веники</t>
  </si>
  <si>
    <t>туалетное мыло</t>
  </si>
  <si>
    <t>хозяйственное мыло</t>
  </si>
  <si>
    <t>пемолюкс</t>
  </si>
  <si>
    <t>белизна</t>
  </si>
  <si>
    <t>освежитель воздуха</t>
  </si>
  <si>
    <t>пакеты для мусора</t>
  </si>
  <si>
    <t>стиральный порошок</t>
  </si>
  <si>
    <t>тряпки половые</t>
  </si>
  <si>
    <t>резиновые коврики</t>
  </si>
  <si>
    <t xml:space="preserve">диски </t>
  </si>
  <si>
    <t>аптечка</t>
  </si>
  <si>
    <t>краска</t>
  </si>
  <si>
    <t>Раковина</t>
  </si>
  <si>
    <t>Бачки</t>
  </si>
  <si>
    <t>бумага</t>
  </si>
  <si>
    <t>Краски,гуаш</t>
  </si>
  <si>
    <t>чайный скрвиз</t>
  </si>
  <si>
    <t xml:space="preserve">кран                   </t>
  </si>
  <si>
    <t>Итого по расходам</t>
  </si>
  <si>
    <t>Расходы на заработную плату в расчете на год (12 мес.)</t>
  </si>
  <si>
    <t>Транспортный налог</t>
  </si>
  <si>
    <t>ГСМ</t>
  </si>
  <si>
    <t>https://multigo.ru/benzin/42.9727590;47.4935990/11</t>
  </si>
  <si>
    <t>https://05.ru/catalog/network/31536.html</t>
  </si>
  <si>
    <t>АГЕНТСТВО ПО ОХРАНЕ КУЛЬТУРНОГО НАСЛЕДИЯ РЕСПУБЛИКИ ДАГЕСТАН</t>
  </si>
  <si>
    <t xml:space="preserve">АГЕНТСТВО ПО ОХРАНЕ КУЛЬТУРНОГО НАСЛЕДИЯ РЕСПУБЛИКИ ДАГЕСТАН </t>
  </si>
  <si>
    <t>944</t>
  </si>
  <si>
    <t>20 2 0300590</t>
  </si>
  <si>
    <r>
      <t>Chevrolet</t>
    </r>
    <r>
      <rPr>
        <sz val="10"/>
        <color indexed="63"/>
        <rFont val="Arial"/>
        <family val="2"/>
        <charset val="204"/>
      </rPr>
      <t> </t>
    </r>
    <r>
      <rPr>
        <b/>
        <sz val="10"/>
        <color indexed="63"/>
        <rFont val="Arial"/>
        <family val="2"/>
        <charset val="204"/>
      </rPr>
      <t>NIVA</t>
    </r>
  </si>
  <si>
    <t>ОСАГО</t>
  </si>
  <si>
    <t>http://www.gazeta-a.ru/nalog/catalog/msk/Chevrolet/Niva/17/</t>
  </si>
  <si>
    <t>Издание полиграфической продукции</t>
  </si>
  <si>
    <t>Подготовка исторических справок об объектах культурного наследия (работа в архивах)</t>
  </si>
  <si>
    <t>Договор с "Астрал"</t>
  </si>
  <si>
    <t>Компьютер в комплекте</t>
  </si>
  <si>
    <r>
      <rPr>
        <sz val="10"/>
        <color indexed="12"/>
        <rFont val="Arial"/>
        <family val="2"/>
        <charset val="204"/>
      </rPr>
      <t xml:space="preserve">1) </t>
    </r>
    <r>
      <rPr>
        <u/>
        <sz val="10"/>
        <color indexed="12"/>
        <rFont val="Arial"/>
        <family val="2"/>
        <charset val="204"/>
      </rPr>
      <t>http://max.nix.ru/autocatalog/nix_computers/C6100-C6392LNi-Core-i3-7100-8-Gb-1-Tb-HD-Graphics-630-DVDRW-Win10-Pro_302556.html</t>
    </r>
    <r>
      <rPr>
        <sz val="10"/>
        <color indexed="12"/>
        <rFont val="Arial"/>
        <family val="2"/>
        <charset val="204"/>
      </rPr>
      <t xml:space="preserve"> 2)</t>
    </r>
    <r>
      <rPr>
        <u/>
        <sz val="10"/>
        <color indexed="12"/>
        <rFont val="Arial"/>
        <family val="2"/>
        <charset val="204"/>
      </rPr>
      <t>https://05.ru/catalog/computers/periferiya/keyboard/filter/prop_20723e30_929f_11e5_8110_003048d70791-is-20723e31-929f-11e5-8110-003048d70791/apply/?PAGEN_1=2</t>
    </r>
    <r>
      <rPr>
        <sz val="10"/>
        <color indexed="12"/>
        <rFont val="Arial"/>
        <family val="2"/>
        <charset val="204"/>
      </rPr>
      <t>; 3)</t>
    </r>
    <r>
      <rPr>
        <u/>
        <sz val="10"/>
        <color indexed="12"/>
        <rFont val="Arial"/>
        <family val="2"/>
        <charset val="204"/>
      </rPr>
      <t>https://05.ru/catalog/computers/periferiya/monitor/20629.html</t>
    </r>
  </si>
  <si>
    <t xml:space="preserve">Замена масла </t>
  </si>
  <si>
    <t>Замена фильтров</t>
  </si>
  <si>
    <t>папки</t>
  </si>
  <si>
    <t>скрепки</t>
  </si>
  <si>
    <t>РАСЧЕТ СРЕДСТВ К БЮДЖЕТУ  2019 года</t>
  </si>
  <si>
    <t>Служебные командировки</t>
  </si>
  <si>
    <t>Оплата проезда при служ. Командировках</t>
  </si>
  <si>
    <t>П.Ш. Адалаева</t>
  </si>
  <si>
    <t>0,044</t>
  </si>
  <si>
    <t>https://www.ingos.ru/auto/osago/calc/?affid=0667d63bebd89af214b9aa0fb6bbZ3iX</t>
  </si>
  <si>
    <t xml:space="preserve">Техническое обслуживание 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</si>
</sst>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"/>
    <numFmt numFmtId="166" formatCode="0.0000"/>
    <numFmt numFmtId="167" formatCode="#,##0.0"/>
  </numFmts>
  <fonts count="15">
    <font>
      <sz val="10"/>
      <name val="Arial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u/>
      <sz val="10"/>
      <color indexed="12"/>
      <name val="Arial"/>
      <family val="2"/>
      <charset val="204"/>
    </font>
    <font>
      <b/>
      <sz val="10"/>
      <color indexed="63"/>
      <name val="Arial"/>
      <family val="2"/>
      <charset val="204"/>
    </font>
    <font>
      <sz val="10"/>
      <color indexed="63"/>
      <name val="Arial"/>
      <family val="2"/>
      <charset val="204"/>
    </font>
    <font>
      <sz val="10"/>
      <color indexed="12"/>
      <name val="Arial"/>
      <family val="2"/>
      <charset val="204"/>
    </font>
    <font>
      <u/>
      <sz val="10"/>
      <color theme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>
      <alignment vertical="top"/>
      <protection locked="0"/>
    </xf>
  </cellStyleXfs>
  <cellXfs count="140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left"/>
    </xf>
    <xf numFmtId="2" fontId="4" fillId="0" borderId="0" xfId="0" applyNumberFormat="1" applyFont="1"/>
    <xf numFmtId="164" fontId="4" fillId="0" borderId="0" xfId="0" applyNumberFormat="1" applyFont="1"/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167" fontId="5" fillId="0" borderId="1" xfId="0" applyNumberFormat="1" applyFont="1" applyFill="1" applyBorder="1" applyAlignment="1">
      <alignment horizontal="right" vertical="center" wrapText="1"/>
    </xf>
    <xf numFmtId="167" fontId="4" fillId="0" borderId="1" xfId="0" applyNumberFormat="1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0" xfId="0" applyFont="1" applyAlignment="1">
      <alignment wrapText="1"/>
    </xf>
    <xf numFmtId="167" fontId="4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0" fontId="7" fillId="0" borderId="6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4" fillId="0" borderId="0" xfId="0" applyFont="1" applyAlignment="1">
      <alignment horizontal="center" wrapText="1"/>
    </xf>
    <xf numFmtId="0" fontId="8" fillId="0" borderId="0" xfId="0" applyFont="1"/>
    <xf numFmtId="1" fontId="5" fillId="0" borderId="0" xfId="0" applyNumberFormat="1" applyFont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 vertical="center" wrapText="1"/>
    </xf>
    <xf numFmtId="0" fontId="8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164" fontId="8" fillId="0" borderId="1" xfId="0" applyNumberFormat="1" applyFont="1" applyBorder="1" applyAlignment="1">
      <alignment vertical="center"/>
    </xf>
    <xf numFmtId="0" fontId="0" fillId="0" borderId="1" xfId="0" applyBorder="1"/>
    <xf numFmtId="0" fontId="9" fillId="0" borderId="3" xfId="0" applyFont="1" applyBorder="1"/>
    <xf numFmtId="167" fontId="4" fillId="0" borderId="2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167" fontId="4" fillId="2" borderId="2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167" fontId="5" fillId="2" borderId="1" xfId="0" applyNumberFormat="1" applyFont="1" applyFill="1" applyBorder="1" applyAlignment="1">
      <alignment horizontal="right" vertical="center" wrapText="1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167" fontId="4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0" fontId="14" fillId="0" borderId="2" xfId="1" applyFill="1" applyBorder="1" applyAlignment="1" applyProtection="1">
      <alignment horizontal="left" vertical="center" wrapText="1"/>
    </xf>
    <xf numFmtId="167" fontId="8" fillId="0" borderId="1" xfId="0" applyNumberFormat="1" applyFont="1" applyBorder="1" applyAlignment="1">
      <alignment vertical="center"/>
    </xf>
    <xf numFmtId="167" fontId="5" fillId="0" borderId="2" xfId="0" applyNumberFormat="1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14" fillId="0" borderId="1" xfId="1" applyFill="1" applyBorder="1" applyAlignment="1" applyProtection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7" xfId="0" applyBorder="1" applyAlignment="1">
      <alignment horizontal="righ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 wrapText="1"/>
    </xf>
    <xf numFmtId="0" fontId="11" fillId="0" borderId="0" xfId="0" applyFont="1"/>
    <xf numFmtId="0" fontId="4" fillId="0" borderId="3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14" fillId="0" borderId="3" xfId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167" fontId="4" fillId="0" borderId="2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167" fontId="5" fillId="0" borderId="2" xfId="0" applyNumberFormat="1" applyFont="1" applyFill="1" applyBorder="1" applyAlignment="1">
      <alignment horizontal="right" vertical="center" wrapText="1"/>
    </xf>
    <xf numFmtId="0" fontId="0" fillId="0" borderId="7" xfId="0" applyBorder="1" applyAlignment="1">
      <alignment horizontal="right" vertical="center" wrapText="1"/>
    </xf>
    <xf numFmtId="167" fontId="5" fillId="0" borderId="1" xfId="0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max.nix.ru/autocatalog/nix_computers/C6100-C6392LNi-Core-i3-7100-8-Gb-1-Tb-HD-Graphics-630-DVDRW-Win10-Pro_302556.html" TargetMode="External"/><Relationship Id="rId2" Type="http://schemas.openxmlformats.org/officeDocument/2006/relationships/hyperlink" Target="https://05.ru/catalog/network/31536.html" TargetMode="External"/><Relationship Id="rId1" Type="http://schemas.openxmlformats.org/officeDocument/2006/relationships/hyperlink" Target="https://multigo.ru/benzin/42.9727590;47.4935990/11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ingos.ru/auto/osago/calc/?affid=0667d63bebd89af214b9aa0fb6bbZ3iX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7"/>
  <sheetViews>
    <sheetView tabSelected="1" view="pageBreakPreview" zoomScaleNormal="100" workbookViewId="0">
      <selection activeCell="A51" sqref="A51:G51"/>
    </sheetView>
  </sheetViews>
  <sheetFormatPr defaultRowHeight="12.75"/>
  <cols>
    <col min="1" max="1" width="4.85546875" style="22" customWidth="1"/>
    <col min="2" max="2" width="7.28515625" style="22" customWidth="1"/>
    <col min="3" max="3" width="46.5703125" style="51" customWidth="1"/>
    <col min="4" max="4" width="9.140625" style="51"/>
    <col min="5" max="5" width="10.42578125" style="51" customWidth="1"/>
    <col min="6" max="6" width="11.42578125" style="52" customWidth="1"/>
    <col min="7" max="7" width="55.7109375" style="51" customWidth="1"/>
  </cols>
  <sheetData>
    <row r="1" spans="1:7">
      <c r="A1" s="129" t="s">
        <v>201</v>
      </c>
      <c r="B1" s="129"/>
      <c r="C1" s="129"/>
      <c r="D1" s="129"/>
      <c r="E1" s="129"/>
      <c r="F1" s="129"/>
      <c r="G1" s="129"/>
    </row>
    <row r="2" spans="1:7" ht="18.75" customHeight="1">
      <c r="A2" s="130" t="s">
        <v>0</v>
      </c>
      <c r="B2" s="130"/>
      <c r="C2" s="130"/>
      <c r="D2" s="130"/>
      <c r="E2" s="130"/>
      <c r="F2" s="130"/>
      <c r="G2" s="130"/>
    </row>
    <row r="3" spans="1:7">
      <c r="A3" s="129" t="s">
        <v>186</v>
      </c>
      <c r="B3" s="129"/>
      <c r="C3" s="129"/>
      <c r="D3" s="129"/>
      <c r="E3" s="129"/>
      <c r="F3" s="129"/>
      <c r="G3" s="129"/>
    </row>
    <row r="4" spans="1:7" ht="25.5">
      <c r="A4" s="124" t="s">
        <v>1</v>
      </c>
      <c r="B4" s="124"/>
      <c r="C4" s="124"/>
      <c r="D4" s="42" t="s">
        <v>187</v>
      </c>
      <c r="E4" s="42" t="s">
        <v>3</v>
      </c>
      <c r="F4" s="58" t="s">
        <v>188</v>
      </c>
      <c r="G4" s="92">
        <v>610</v>
      </c>
    </row>
    <row r="5" spans="1:7">
      <c r="A5" s="115" t="s">
        <v>4</v>
      </c>
      <c r="B5" s="125" t="s">
        <v>5</v>
      </c>
      <c r="C5" s="115" t="s">
        <v>6</v>
      </c>
      <c r="D5" s="115" t="s">
        <v>7</v>
      </c>
      <c r="E5" s="116" t="s">
        <v>8</v>
      </c>
      <c r="F5" s="121" t="s">
        <v>9</v>
      </c>
      <c r="G5" s="115" t="s">
        <v>10</v>
      </c>
    </row>
    <row r="6" spans="1:7">
      <c r="A6" s="115"/>
      <c r="B6" s="125"/>
      <c r="C6" s="115"/>
      <c r="D6" s="115"/>
      <c r="E6" s="116"/>
      <c r="F6" s="121"/>
      <c r="G6" s="115"/>
    </row>
    <row r="7" spans="1:7" s="75" customFormat="1">
      <c r="A7" s="70">
        <v>1</v>
      </c>
      <c r="B7" s="70">
        <v>211</v>
      </c>
      <c r="C7" s="71" t="s">
        <v>11</v>
      </c>
      <c r="D7" s="72"/>
      <c r="E7" s="73"/>
      <c r="F7" s="74">
        <v>1772.3</v>
      </c>
      <c r="G7" s="69" t="s">
        <v>180</v>
      </c>
    </row>
    <row r="8" spans="1:7" s="75" customFormat="1">
      <c r="A8" s="70">
        <v>2</v>
      </c>
      <c r="B8" s="70">
        <v>213</v>
      </c>
      <c r="C8" s="71" t="s">
        <v>12</v>
      </c>
      <c r="D8" s="76"/>
      <c r="E8" s="73"/>
      <c r="F8" s="74">
        <f>F7*30.2%</f>
        <v>535.2346</v>
      </c>
      <c r="G8" s="69" t="s">
        <v>13</v>
      </c>
    </row>
    <row r="9" spans="1:7">
      <c r="A9" s="43">
        <v>3</v>
      </c>
      <c r="B9" s="43">
        <v>212</v>
      </c>
      <c r="C9" s="37" t="s">
        <v>14</v>
      </c>
      <c r="D9" s="38"/>
      <c r="E9" s="44"/>
      <c r="F9" s="39">
        <v>36</v>
      </c>
      <c r="G9" s="11"/>
    </row>
    <row r="10" spans="1:7">
      <c r="A10" s="43"/>
      <c r="B10" s="43"/>
      <c r="C10" s="11" t="s">
        <v>202</v>
      </c>
      <c r="D10" s="38">
        <v>12</v>
      </c>
      <c r="E10" s="44">
        <v>3</v>
      </c>
      <c r="F10" s="40">
        <v>36</v>
      </c>
      <c r="G10" s="11"/>
    </row>
    <row r="11" spans="1:7" s="75" customFormat="1">
      <c r="A11" s="77">
        <v>4</v>
      </c>
      <c r="B11" s="77">
        <v>221</v>
      </c>
      <c r="C11" s="78" t="s">
        <v>15</v>
      </c>
      <c r="D11" s="79"/>
      <c r="E11" s="80"/>
      <c r="F11" s="74">
        <f>F12+F13+F14</f>
        <v>0</v>
      </c>
      <c r="G11" s="69" t="s">
        <v>16</v>
      </c>
    </row>
    <row r="12" spans="1:7" s="75" customFormat="1" ht="25.5">
      <c r="A12" s="77"/>
      <c r="B12" s="77"/>
      <c r="C12" s="69" t="s">
        <v>17</v>
      </c>
      <c r="D12" s="81"/>
      <c r="E12" s="80"/>
      <c r="F12" s="82">
        <v>0</v>
      </c>
      <c r="G12" s="69" t="s">
        <v>18</v>
      </c>
    </row>
    <row r="13" spans="1:7" s="75" customFormat="1">
      <c r="A13" s="77"/>
      <c r="B13" s="77"/>
      <c r="C13" s="69" t="s">
        <v>19</v>
      </c>
      <c r="D13" s="79"/>
      <c r="E13" s="80"/>
      <c r="F13" s="82">
        <v>0</v>
      </c>
      <c r="G13" s="69"/>
    </row>
    <row r="14" spans="1:7" s="75" customFormat="1">
      <c r="A14" s="77"/>
      <c r="B14" s="77"/>
      <c r="C14" s="69" t="s">
        <v>20</v>
      </c>
      <c r="D14" s="79"/>
      <c r="E14" s="80"/>
      <c r="F14" s="82">
        <v>0</v>
      </c>
      <c r="G14" s="69"/>
    </row>
    <row r="15" spans="1:7">
      <c r="A15" s="43">
        <v>5</v>
      </c>
      <c r="B15" s="43">
        <v>222</v>
      </c>
      <c r="C15" s="45" t="s">
        <v>21</v>
      </c>
      <c r="D15" s="38"/>
      <c r="E15" s="44"/>
      <c r="F15" s="39">
        <v>70</v>
      </c>
      <c r="G15" s="11"/>
    </row>
    <row r="16" spans="1:7">
      <c r="A16" s="43"/>
      <c r="B16" s="43"/>
      <c r="C16" s="11" t="s">
        <v>22</v>
      </c>
      <c r="D16" s="38"/>
      <c r="E16" s="44"/>
      <c r="F16" s="40"/>
      <c r="G16" s="11" t="s">
        <v>23</v>
      </c>
    </row>
    <row r="17" spans="1:7">
      <c r="A17" s="43"/>
      <c r="B17" s="43"/>
      <c r="C17" s="11" t="s">
        <v>22</v>
      </c>
      <c r="D17" s="38"/>
      <c r="E17" s="44"/>
      <c r="F17" s="40"/>
      <c r="G17" s="11"/>
    </row>
    <row r="18" spans="1:7">
      <c r="A18" s="43"/>
      <c r="B18" s="43"/>
      <c r="C18" s="11" t="s">
        <v>203</v>
      </c>
      <c r="D18" s="38">
        <v>10</v>
      </c>
      <c r="E18" s="44">
        <v>7</v>
      </c>
      <c r="F18" s="40">
        <v>70</v>
      </c>
      <c r="G18" s="11"/>
    </row>
    <row r="19" spans="1:7">
      <c r="A19" s="43">
        <v>6</v>
      </c>
      <c r="B19" s="43">
        <v>223</v>
      </c>
      <c r="C19" s="37" t="s">
        <v>24</v>
      </c>
      <c r="D19" s="38"/>
      <c r="E19" s="44"/>
      <c r="F19" s="39">
        <v>0</v>
      </c>
      <c r="G19" s="11"/>
    </row>
    <row r="20" spans="1:7">
      <c r="A20" s="43">
        <v>7</v>
      </c>
      <c r="B20" s="43">
        <v>224</v>
      </c>
      <c r="C20" s="37" t="s">
        <v>25</v>
      </c>
      <c r="D20" s="38"/>
      <c r="E20" s="44"/>
      <c r="F20" s="39">
        <f>E20*D20*9</f>
        <v>0</v>
      </c>
      <c r="G20" s="11"/>
    </row>
    <row r="21" spans="1:7">
      <c r="A21" s="43">
        <v>8</v>
      </c>
      <c r="B21" s="43">
        <v>225</v>
      </c>
      <c r="C21" s="37" t="s">
        <v>26</v>
      </c>
      <c r="D21" s="38"/>
      <c r="E21" s="44"/>
      <c r="F21" s="39">
        <v>71.5</v>
      </c>
      <c r="G21" s="11" t="s">
        <v>27</v>
      </c>
    </row>
    <row r="22" spans="1:7">
      <c r="A22" s="43"/>
      <c r="B22" s="43"/>
      <c r="C22" s="11" t="s">
        <v>207</v>
      </c>
      <c r="D22" s="38">
        <v>12</v>
      </c>
      <c r="E22" s="44">
        <v>5</v>
      </c>
      <c r="F22" s="39">
        <v>60</v>
      </c>
      <c r="G22" s="11"/>
    </row>
    <row r="23" spans="1:7">
      <c r="A23" s="43"/>
      <c r="B23" s="43"/>
      <c r="C23" s="11" t="s">
        <v>197</v>
      </c>
      <c r="D23" s="38">
        <v>2</v>
      </c>
      <c r="E23" s="44">
        <v>2</v>
      </c>
      <c r="F23" s="39">
        <v>4</v>
      </c>
      <c r="G23" s="11"/>
    </row>
    <row r="24" spans="1:7">
      <c r="A24" s="43"/>
      <c r="B24" s="43"/>
      <c r="C24" s="11" t="s">
        <v>198</v>
      </c>
      <c r="D24" s="38">
        <v>2</v>
      </c>
      <c r="E24" s="44">
        <v>2</v>
      </c>
      <c r="F24" s="39">
        <v>4</v>
      </c>
      <c r="G24" s="11"/>
    </row>
    <row r="25" spans="1:7">
      <c r="A25" s="43"/>
      <c r="B25" s="43"/>
      <c r="C25" s="11" t="s">
        <v>28</v>
      </c>
      <c r="D25" s="38">
        <v>10</v>
      </c>
      <c r="E25" s="44">
        <v>0.35</v>
      </c>
      <c r="F25" s="40">
        <v>3.5</v>
      </c>
      <c r="G25" s="11"/>
    </row>
    <row r="26" spans="1:7">
      <c r="A26" s="43">
        <v>9</v>
      </c>
      <c r="B26" s="43">
        <v>226</v>
      </c>
      <c r="C26" s="37" t="s">
        <v>29</v>
      </c>
      <c r="D26" s="38"/>
      <c r="E26" s="44"/>
      <c r="F26" s="39">
        <f>F27+F28+F29+F30+F31+F32+F33</f>
        <v>236.5</v>
      </c>
      <c r="G26" s="11"/>
    </row>
    <row r="27" spans="1:7" ht="25.5">
      <c r="A27" s="43"/>
      <c r="B27" s="43"/>
      <c r="C27" s="11" t="s">
        <v>193</v>
      </c>
      <c r="D27" s="38">
        <v>4</v>
      </c>
      <c r="E27" s="44">
        <v>40</v>
      </c>
      <c r="F27" s="40">
        <v>160</v>
      </c>
      <c r="G27" s="106"/>
    </row>
    <row r="28" spans="1:7">
      <c r="A28" s="43"/>
      <c r="B28" s="43"/>
      <c r="C28" s="11" t="s">
        <v>192</v>
      </c>
      <c r="D28" s="38"/>
      <c r="E28" s="44"/>
      <c r="F28" s="40">
        <v>34.5</v>
      </c>
      <c r="G28" s="106"/>
    </row>
    <row r="29" spans="1:7" ht="25.5">
      <c r="A29" s="43"/>
      <c r="B29" s="43"/>
      <c r="C29" s="11" t="s">
        <v>190</v>
      </c>
      <c r="D29" s="38">
        <v>1</v>
      </c>
      <c r="E29" s="44">
        <v>9</v>
      </c>
      <c r="F29" s="40">
        <v>9</v>
      </c>
      <c r="G29" s="108" t="s">
        <v>206</v>
      </c>
    </row>
    <row r="30" spans="1:7">
      <c r="A30" s="43"/>
      <c r="B30" s="43"/>
      <c r="C30" s="11" t="s">
        <v>30</v>
      </c>
      <c r="D30" s="38">
        <v>1</v>
      </c>
      <c r="E30" s="44">
        <v>5</v>
      </c>
      <c r="F30" s="40">
        <v>5</v>
      </c>
      <c r="G30" s="67" t="s">
        <v>31</v>
      </c>
    </row>
    <row r="31" spans="1:7">
      <c r="A31" s="43"/>
      <c r="B31" s="43"/>
      <c r="C31" s="11" t="s">
        <v>32</v>
      </c>
      <c r="D31" s="38">
        <v>2</v>
      </c>
      <c r="E31" s="44">
        <v>10</v>
      </c>
      <c r="F31" s="40">
        <v>20</v>
      </c>
      <c r="G31" s="67" t="s">
        <v>33</v>
      </c>
    </row>
    <row r="32" spans="1:7">
      <c r="A32" s="43"/>
      <c r="B32" s="43"/>
      <c r="C32" s="11" t="s">
        <v>36</v>
      </c>
      <c r="D32" s="38">
        <v>1</v>
      </c>
      <c r="E32" s="44">
        <v>3</v>
      </c>
      <c r="F32" s="40">
        <v>3</v>
      </c>
      <c r="G32" s="67" t="s">
        <v>194</v>
      </c>
    </row>
    <row r="33" spans="1:8">
      <c r="A33" s="43"/>
      <c r="B33" s="43"/>
      <c r="C33" s="11" t="s">
        <v>34</v>
      </c>
      <c r="D33" s="38">
        <v>5</v>
      </c>
      <c r="E33" s="44">
        <v>1.5</v>
      </c>
      <c r="F33" s="40">
        <v>5</v>
      </c>
      <c r="G33" s="67" t="s">
        <v>35</v>
      </c>
    </row>
    <row r="34" spans="1:8" s="75" customFormat="1">
      <c r="A34" s="77">
        <v>10</v>
      </c>
      <c r="B34" s="77">
        <v>290</v>
      </c>
      <c r="C34" s="78" t="s">
        <v>37</v>
      </c>
      <c r="D34" s="79"/>
      <c r="E34" s="80"/>
      <c r="F34" s="74">
        <f>F35+F36+F37</f>
        <v>4.2</v>
      </c>
      <c r="G34" s="69"/>
    </row>
    <row r="35" spans="1:8" s="75" customFormat="1">
      <c r="A35" s="77"/>
      <c r="B35" s="77"/>
      <c r="C35" s="69" t="s">
        <v>181</v>
      </c>
      <c r="D35" s="79">
        <v>1</v>
      </c>
      <c r="E35" s="80"/>
      <c r="F35" s="82">
        <v>0.8</v>
      </c>
      <c r="G35" s="69" t="s">
        <v>191</v>
      </c>
      <c r="H35" s="105" t="s">
        <v>189</v>
      </c>
    </row>
    <row r="36" spans="1:8" s="75" customFormat="1">
      <c r="A36" s="77"/>
      <c r="B36" s="83"/>
      <c r="C36" s="69" t="s">
        <v>38</v>
      </c>
      <c r="D36" s="84"/>
      <c r="E36" s="80">
        <v>2.1999999999999999E-2</v>
      </c>
      <c r="F36" s="82">
        <v>0.2</v>
      </c>
      <c r="G36" s="69" t="s">
        <v>39</v>
      </c>
    </row>
    <row r="37" spans="1:8" s="75" customFormat="1" ht="51">
      <c r="A37" s="77"/>
      <c r="B37" s="83"/>
      <c r="C37" s="69" t="s">
        <v>40</v>
      </c>
      <c r="D37" s="79"/>
      <c r="E37" s="80">
        <f>0.05*248.4*5*1.9*2.56/1000</f>
        <v>0.30205440000000006</v>
      </c>
      <c r="F37" s="82">
        <v>3.2</v>
      </c>
      <c r="G37" s="69" t="s">
        <v>41</v>
      </c>
    </row>
    <row r="38" spans="1:8">
      <c r="A38" s="43">
        <v>11</v>
      </c>
      <c r="B38" s="88">
        <v>310</v>
      </c>
      <c r="C38" s="37" t="s">
        <v>42</v>
      </c>
      <c r="D38" s="46"/>
      <c r="E38" s="47"/>
      <c r="F38" s="87">
        <f>F39+F40+F41</f>
        <v>130.80000000000001</v>
      </c>
      <c r="G38" s="41" t="s">
        <v>27</v>
      </c>
    </row>
    <row r="39" spans="1:8">
      <c r="A39" s="43"/>
      <c r="B39" s="88"/>
      <c r="C39" s="11"/>
      <c r="D39" s="46"/>
      <c r="E39" s="47"/>
      <c r="F39" s="68"/>
      <c r="G39" s="85"/>
    </row>
    <row r="40" spans="1:8" ht="89.25">
      <c r="A40" s="43"/>
      <c r="B40" s="88"/>
      <c r="C40" s="11" t="s">
        <v>195</v>
      </c>
      <c r="D40" s="46">
        <v>3</v>
      </c>
      <c r="E40" s="47">
        <v>43.6</v>
      </c>
      <c r="F40" s="68">
        <v>130.80000000000001</v>
      </c>
      <c r="G40" s="85" t="s">
        <v>196</v>
      </c>
    </row>
    <row r="41" spans="1:8">
      <c r="A41" s="43"/>
      <c r="B41" s="88"/>
      <c r="C41" s="11"/>
      <c r="D41" s="46"/>
      <c r="E41" s="47"/>
      <c r="F41" s="68"/>
      <c r="G41" s="85"/>
    </row>
    <row r="42" spans="1:8">
      <c r="A42" s="43">
        <v>12</v>
      </c>
      <c r="B42" s="43">
        <v>340</v>
      </c>
      <c r="C42" s="37" t="s">
        <v>43</v>
      </c>
      <c r="D42" s="46"/>
      <c r="E42" s="47"/>
      <c r="F42" s="87">
        <f>F43+F44+F45+F46</f>
        <v>322.5</v>
      </c>
      <c r="G42" s="41"/>
    </row>
    <row r="43" spans="1:8">
      <c r="A43" s="43"/>
      <c r="B43" s="97"/>
      <c r="C43" s="11" t="s">
        <v>182</v>
      </c>
      <c r="D43" s="46">
        <v>6750</v>
      </c>
      <c r="E43" s="98" t="s">
        <v>205</v>
      </c>
      <c r="F43" s="68">
        <v>297</v>
      </c>
      <c r="G43" s="85" t="s">
        <v>183</v>
      </c>
    </row>
    <row r="44" spans="1:8">
      <c r="A44" s="38"/>
      <c r="B44" s="48"/>
      <c r="C44" s="11" t="s">
        <v>44</v>
      </c>
      <c r="D44" s="38">
        <v>100</v>
      </c>
      <c r="E44" s="44">
        <v>0.19</v>
      </c>
      <c r="F44" s="40">
        <v>19</v>
      </c>
      <c r="G44" s="99" t="s">
        <v>184</v>
      </c>
    </row>
    <row r="45" spans="1:8">
      <c r="A45" s="38"/>
      <c r="B45" s="48"/>
      <c r="C45" s="107" t="s">
        <v>200</v>
      </c>
      <c r="D45" s="38">
        <v>10</v>
      </c>
      <c r="E45" s="44">
        <v>50</v>
      </c>
      <c r="F45" s="40">
        <v>0.5</v>
      </c>
      <c r="G45" s="99"/>
    </row>
    <row r="46" spans="1:8">
      <c r="A46" s="38"/>
      <c r="B46" s="48"/>
      <c r="C46" s="107" t="s">
        <v>199</v>
      </c>
      <c r="D46" s="38">
        <v>30</v>
      </c>
      <c r="E46" s="44">
        <v>200</v>
      </c>
      <c r="F46" s="40">
        <v>6</v>
      </c>
      <c r="G46" s="99"/>
    </row>
    <row r="47" spans="1:8" s="57" customFormat="1">
      <c r="A47" s="43"/>
      <c r="B47" s="50"/>
      <c r="C47" s="89" t="s">
        <v>45</v>
      </c>
      <c r="D47" s="43"/>
      <c r="E47" s="49"/>
      <c r="F47" s="39">
        <v>3179</v>
      </c>
      <c r="G47" s="37"/>
    </row>
    <row r="48" spans="1:8" s="57" customFormat="1">
      <c r="A48" s="90"/>
      <c r="B48" s="59"/>
      <c r="C48" s="60"/>
      <c r="D48" s="90"/>
      <c r="E48" s="61"/>
      <c r="F48" s="62"/>
      <c r="G48" s="60"/>
    </row>
    <row r="49" spans="1:7" s="57" customFormat="1">
      <c r="A49" s="126" t="s">
        <v>201</v>
      </c>
      <c r="B49" s="127"/>
      <c r="C49" s="127"/>
      <c r="D49" s="127"/>
      <c r="E49" s="127"/>
      <c r="F49" s="127"/>
      <c r="G49" s="127"/>
    </row>
    <row r="50" spans="1:7" s="57" customFormat="1">
      <c r="A50" s="126" t="s">
        <v>0</v>
      </c>
      <c r="B50" s="128"/>
      <c r="C50" s="128"/>
      <c r="D50" s="128"/>
      <c r="E50" s="128"/>
      <c r="F50" s="128"/>
      <c r="G50" s="128"/>
    </row>
    <row r="51" spans="1:7" s="57" customFormat="1">
      <c r="A51" s="126" t="s">
        <v>185</v>
      </c>
      <c r="B51" s="127"/>
      <c r="C51" s="127"/>
      <c r="D51" s="127"/>
      <c r="E51" s="127"/>
      <c r="F51" s="127"/>
      <c r="G51" s="127"/>
    </row>
    <row r="52" spans="1:7" s="57" customFormat="1" ht="12.75" customHeight="1">
      <c r="A52" s="124" t="s">
        <v>1</v>
      </c>
      <c r="B52" s="124"/>
      <c r="C52" s="124"/>
      <c r="D52" s="42" t="s">
        <v>187</v>
      </c>
      <c r="E52" s="42" t="s">
        <v>3</v>
      </c>
      <c r="F52" s="58">
        <v>2020300590</v>
      </c>
      <c r="G52" s="92">
        <v>612</v>
      </c>
    </row>
    <row r="53" spans="1:7" s="57" customFormat="1">
      <c r="A53" s="115" t="s">
        <v>4</v>
      </c>
      <c r="B53" s="125" t="s">
        <v>5</v>
      </c>
      <c r="C53" s="115" t="s">
        <v>6</v>
      </c>
      <c r="D53" s="115" t="s">
        <v>7</v>
      </c>
      <c r="E53" s="116" t="s">
        <v>8</v>
      </c>
      <c r="F53" s="121" t="s">
        <v>9</v>
      </c>
      <c r="G53" s="115" t="s">
        <v>10</v>
      </c>
    </row>
    <row r="54" spans="1:7" s="57" customFormat="1">
      <c r="A54" s="115"/>
      <c r="B54" s="125"/>
      <c r="C54" s="115"/>
      <c r="D54" s="115"/>
      <c r="E54" s="116"/>
      <c r="F54" s="121"/>
      <c r="G54" s="115"/>
    </row>
    <row r="55" spans="1:7" s="57" customFormat="1">
      <c r="A55" s="109">
        <v>1</v>
      </c>
      <c r="B55" s="109">
        <v>225</v>
      </c>
      <c r="C55" s="111"/>
      <c r="D55" s="113"/>
      <c r="E55" s="122"/>
      <c r="F55" s="119"/>
      <c r="G55" s="117"/>
    </row>
    <row r="56" spans="1:7" s="57" customFormat="1">
      <c r="A56" s="110"/>
      <c r="B56" s="110"/>
      <c r="C56" s="112"/>
      <c r="D56" s="114"/>
      <c r="E56" s="123"/>
      <c r="F56" s="120"/>
      <c r="G56" s="118"/>
    </row>
    <row r="57" spans="1:7" s="57" customFormat="1">
      <c r="A57" s="102">
        <v>2</v>
      </c>
      <c r="B57" s="102">
        <v>226</v>
      </c>
      <c r="C57" s="89"/>
      <c r="D57" s="103"/>
      <c r="E57" s="104"/>
      <c r="F57" s="101"/>
      <c r="G57" s="100"/>
    </row>
    <row r="58" spans="1:7" s="66" customFormat="1" ht="12.75" customHeight="1">
      <c r="A58" s="43"/>
      <c r="B58" s="63" t="s">
        <v>46</v>
      </c>
      <c r="C58" s="64"/>
      <c r="D58" s="64"/>
      <c r="E58" s="64"/>
      <c r="F58" s="65">
        <f>F55+F57</f>
        <v>0</v>
      </c>
      <c r="G58" s="64"/>
    </row>
    <row r="59" spans="1:7" s="66" customFormat="1" ht="12.75" customHeight="1">
      <c r="A59" s="43"/>
      <c r="B59" s="63" t="s">
        <v>47</v>
      </c>
      <c r="C59" s="64"/>
      <c r="D59" s="64"/>
      <c r="E59" s="64"/>
      <c r="F59" s="86">
        <f>F58+F47</f>
        <v>3179</v>
      </c>
      <c r="G59" s="64"/>
    </row>
    <row r="60" spans="1:7" ht="12.75" customHeight="1">
      <c r="A60" s="90"/>
      <c r="B60" s="91"/>
      <c r="C60" s="91"/>
      <c r="D60" s="91"/>
      <c r="E60" s="91"/>
      <c r="F60" s="91"/>
      <c r="G60" s="91"/>
    </row>
    <row r="61" spans="1:7">
      <c r="A61" s="90"/>
      <c r="B61" s="91"/>
      <c r="C61" s="91"/>
      <c r="D61" s="91"/>
      <c r="E61" s="91"/>
      <c r="F61" s="91"/>
      <c r="G61" s="91"/>
    </row>
    <row r="62" spans="1:7">
      <c r="A62" s="90"/>
      <c r="B62" s="91"/>
      <c r="C62" s="91"/>
      <c r="D62" s="91"/>
      <c r="E62" s="91"/>
      <c r="F62" s="91"/>
      <c r="G62" s="91"/>
    </row>
    <row r="64" spans="1:7">
      <c r="C64" s="51" t="s">
        <v>48</v>
      </c>
      <c r="D64" s="55"/>
      <c r="E64" s="54"/>
      <c r="F64" s="53"/>
      <c r="G64" s="55" t="s">
        <v>49</v>
      </c>
    </row>
    <row r="65" spans="3:7">
      <c r="G65" s="56" t="s">
        <v>50</v>
      </c>
    </row>
    <row r="66" spans="3:7">
      <c r="C66" s="51" t="s">
        <v>51</v>
      </c>
      <c r="D66" s="55"/>
      <c r="E66" s="55"/>
      <c r="G66" s="55" t="s">
        <v>204</v>
      </c>
    </row>
    <row r="67" spans="3:7">
      <c r="G67" s="56" t="s">
        <v>50</v>
      </c>
    </row>
  </sheetData>
  <mergeCells count="29">
    <mergeCell ref="E5:E6"/>
    <mergeCell ref="F5:F6"/>
    <mergeCell ref="A5:A6"/>
    <mergeCell ref="B5:B6"/>
    <mergeCell ref="D5:D6"/>
    <mergeCell ref="A49:G49"/>
    <mergeCell ref="A50:G50"/>
    <mergeCell ref="A51:G51"/>
    <mergeCell ref="C5:C6"/>
    <mergeCell ref="A1:G1"/>
    <mergeCell ref="A2:G2"/>
    <mergeCell ref="A3:G3"/>
    <mergeCell ref="A4:C4"/>
    <mergeCell ref="G5:G6"/>
    <mergeCell ref="G55:G56"/>
    <mergeCell ref="F55:F56"/>
    <mergeCell ref="F53:F54"/>
    <mergeCell ref="G53:G54"/>
    <mergeCell ref="E55:E56"/>
    <mergeCell ref="A52:C52"/>
    <mergeCell ref="A53:A54"/>
    <mergeCell ref="B53:B54"/>
    <mergeCell ref="C53:C54"/>
    <mergeCell ref="A55:A56"/>
    <mergeCell ref="B55:B56"/>
    <mergeCell ref="C55:C56"/>
    <mergeCell ref="D55:D56"/>
    <mergeCell ref="D53:D54"/>
    <mergeCell ref="E53:E54"/>
  </mergeCells>
  <phoneticPr fontId="0" type="noConversion"/>
  <hyperlinks>
    <hyperlink ref="G43" r:id="rId1"/>
    <hyperlink ref="G44" r:id="rId2"/>
    <hyperlink ref="G40" r:id="rId3" display="http://max.nix.ru/autocatalog/nix_computers/C6100-C6392LNi-Core-i3-7100-8-Gb-1-Tb-HD-Graphics-630-DVDRW-Win10-Pro_302556.html"/>
    <hyperlink ref="G29" r:id="rId4"/>
  </hyperlinks>
  <printOptions horizontalCentered="1"/>
  <pageMargins left="0.15748031496062992" right="0.15748031496062992" top="0.39370078740157483" bottom="0.39370078740157483" header="0.51181102362204722" footer="0.51181102362204722"/>
  <pageSetup paperSize="9" scale="97" orientation="landscape" r:id="rId5"/>
  <headerFooter alignWithMargins="0">
    <oddFooter>&amp;Z&amp;F</oddFooter>
  </headerFooter>
  <rowBreaks count="1" manualBreakCount="1">
    <brk id="39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K37"/>
  <sheetViews>
    <sheetView workbookViewId="0">
      <selection activeCell="K7" sqref="K7"/>
    </sheetView>
  </sheetViews>
  <sheetFormatPr defaultRowHeight="12.75"/>
  <cols>
    <col min="1" max="1" width="11.85546875" customWidth="1"/>
    <col min="7" max="7" width="39.140625" bestFit="1" customWidth="1"/>
    <col min="11" max="11" width="31.85546875" bestFit="1" customWidth="1"/>
  </cols>
  <sheetData>
    <row r="1" spans="1:11" ht="15.75">
      <c r="A1" s="131" t="s">
        <v>52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</row>
    <row r="2" spans="1:11" ht="15.75">
      <c r="A2" s="131" t="s">
        <v>53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</row>
    <row r="3" spans="1:11" ht="15.75">
      <c r="A3" s="131" t="s">
        <v>54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</row>
    <row r="6" spans="1:11" s="22" customFormat="1" ht="25.5">
      <c r="A6" s="93">
        <v>1</v>
      </c>
      <c r="B6" s="26" t="s">
        <v>2</v>
      </c>
      <c r="C6" s="26" t="s">
        <v>3</v>
      </c>
      <c r="D6" s="26" t="s">
        <v>55</v>
      </c>
      <c r="E6" s="26" t="s">
        <v>56</v>
      </c>
      <c r="F6" s="93">
        <v>211</v>
      </c>
      <c r="G6" s="1" t="s">
        <v>11</v>
      </c>
      <c r="H6" s="2"/>
      <c r="I6" s="3">
        <v>4378.8999999999996</v>
      </c>
      <c r="J6" s="96">
        <f>I6/1.0347*1.065</f>
        <v>4507.1310524789797</v>
      </c>
      <c r="K6" s="4" t="s">
        <v>57</v>
      </c>
    </row>
    <row r="7" spans="1:11" s="22" customFormat="1" ht="15.75">
      <c r="A7" s="93">
        <v>2</v>
      </c>
      <c r="B7" s="26" t="s">
        <v>2</v>
      </c>
      <c r="C7" s="26" t="s">
        <v>3</v>
      </c>
      <c r="D7" s="26" t="s">
        <v>55</v>
      </c>
      <c r="E7" s="26" t="s">
        <v>56</v>
      </c>
      <c r="F7" s="93">
        <v>213</v>
      </c>
      <c r="G7" s="1" t="s">
        <v>12</v>
      </c>
      <c r="H7" s="2"/>
      <c r="I7" s="3"/>
      <c r="J7" s="96">
        <f>J6*0.342</f>
        <v>1541.4388199478112</v>
      </c>
      <c r="K7" s="4" t="s">
        <v>58</v>
      </c>
    </row>
    <row r="8" spans="1:11" s="22" customFormat="1" ht="15.75">
      <c r="A8" s="93">
        <v>3</v>
      </c>
      <c r="B8" s="26" t="s">
        <v>2</v>
      </c>
      <c r="C8" s="26" t="s">
        <v>3</v>
      </c>
      <c r="D8" s="26" t="s">
        <v>55</v>
      </c>
      <c r="E8" s="26" t="s">
        <v>56</v>
      </c>
      <c r="F8" s="93">
        <v>212</v>
      </c>
      <c r="G8" s="1" t="s">
        <v>14</v>
      </c>
      <c r="H8" s="2"/>
      <c r="I8" s="3"/>
      <c r="J8" s="96">
        <f>J9</f>
        <v>6.3000000000000007</v>
      </c>
      <c r="K8" s="4"/>
    </row>
    <row r="9" spans="1:11" s="22" customFormat="1" ht="15.75">
      <c r="A9" s="93"/>
      <c r="B9" s="26"/>
      <c r="C9" s="26"/>
      <c r="D9" s="26"/>
      <c r="E9" s="26"/>
      <c r="F9" s="2"/>
      <c r="G9" s="5" t="s">
        <v>59</v>
      </c>
      <c r="H9" s="2">
        <v>63</v>
      </c>
      <c r="I9" s="3">
        <v>0.1</v>
      </c>
      <c r="J9" s="6">
        <f>H9*I9</f>
        <v>6.3000000000000007</v>
      </c>
      <c r="K9" s="4" t="s">
        <v>60</v>
      </c>
    </row>
    <row r="10" spans="1:11" s="22" customFormat="1" ht="15.75">
      <c r="A10" s="93">
        <v>5</v>
      </c>
      <c r="B10" s="26" t="s">
        <v>2</v>
      </c>
      <c r="C10" s="26" t="s">
        <v>3</v>
      </c>
      <c r="D10" s="26" t="s">
        <v>55</v>
      </c>
      <c r="E10" s="26" t="s">
        <v>56</v>
      </c>
      <c r="F10" s="93">
        <v>222</v>
      </c>
      <c r="G10" s="1" t="s">
        <v>21</v>
      </c>
      <c r="H10" s="2"/>
      <c r="I10" s="3"/>
      <c r="J10" s="96">
        <f>J11</f>
        <v>18</v>
      </c>
      <c r="K10" s="4"/>
    </row>
    <row r="11" spans="1:11" s="22" customFormat="1" ht="31.5">
      <c r="A11" s="93"/>
      <c r="B11" s="26"/>
      <c r="C11" s="26"/>
      <c r="D11" s="26"/>
      <c r="E11" s="26"/>
      <c r="F11" s="2"/>
      <c r="G11" s="5" t="s">
        <v>61</v>
      </c>
      <c r="H11" s="2">
        <v>3</v>
      </c>
      <c r="I11" s="3">
        <v>3</v>
      </c>
      <c r="J11" s="6">
        <f>I11*H11*2</f>
        <v>18</v>
      </c>
      <c r="K11" s="4" t="s">
        <v>62</v>
      </c>
    </row>
    <row r="12" spans="1:11" s="22" customFormat="1" ht="15.75">
      <c r="A12" s="93">
        <v>7</v>
      </c>
      <c r="B12" s="26" t="s">
        <v>2</v>
      </c>
      <c r="C12" s="26" t="s">
        <v>3</v>
      </c>
      <c r="D12" s="26" t="s">
        <v>55</v>
      </c>
      <c r="E12" s="26" t="s">
        <v>56</v>
      </c>
      <c r="F12" s="93">
        <v>224</v>
      </c>
      <c r="G12" s="1" t="s">
        <v>25</v>
      </c>
      <c r="H12" s="2">
        <v>131.30000000000001</v>
      </c>
      <c r="I12" s="3">
        <v>0.12719</v>
      </c>
      <c r="J12" s="96">
        <f>I12*H12*12</f>
        <v>200.40056400000003</v>
      </c>
      <c r="K12" s="4" t="s">
        <v>63</v>
      </c>
    </row>
    <row r="13" spans="1:11" s="22" customFormat="1" ht="15.75">
      <c r="A13" s="93">
        <v>8</v>
      </c>
      <c r="B13" s="26" t="s">
        <v>2</v>
      </c>
      <c r="C13" s="26" t="s">
        <v>3</v>
      </c>
      <c r="D13" s="26" t="s">
        <v>55</v>
      </c>
      <c r="E13" s="26" t="s">
        <v>56</v>
      </c>
      <c r="F13" s="93">
        <v>225</v>
      </c>
      <c r="G13" s="1" t="s">
        <v>26</v>
      </c>
      <c r="H13" s="2"/>
      <c r="I13" s="3"/>
      <c r="J13" s="96">
        <f>J14</f>
        <v>2</v>
      </c>
      <c r="K13" s="4"/>
    </row>
    <row r="14" spans="1:11" s="22" customFormat="1" ht="15.75">
      <c r="A14" s="93"/>
      <c r="B14" s="26"/>
      <c r="C14" s="26"/>
      <c r="D14" s="26"/>
      <c r="E14" s="26"/>
      <c r="F14" s="93"/>
      <c r="G14" s="5" t="s">
        <v>64</v>
      </c>
      <c r="H14" s="2">
        <v>8</v>
      </c>
      <c r="I14" s="3">
        <v>0.25</v>
      </c>
      <c r="J14" s="6">
        <f>I14*H14</f>
        <v>2</v>
      </c>
      <c r="K14" s="4" t="s">
        <v>65</v>
      </c>
    </row>
    <row r="15" spans="1:11" s="22" customFormat="1" ht="15.75">
      <c r="A15" s="93">
        <v>9</v>
      </c>
      <c r="B15" s="26" t="s">
        <v>2</v>
      </c>
      <c r="C15" s="26" t="s">
        <v>3</v>
      </c>
      <c r="D15" s="26" t="s">
        <v>55</v>
      </c>
      <c r="E15" s="26" t="s">
        <v>56</v>
      </c>
      <c r="F15" s="93">
        <v>226</v>
      </c>
      <c r="G15" s="1" t="s">
        <v>29</v>
      </c>
      <c r="H15" s="2"/>
      <c r="I15" s="3"/>
      <c r="J15" s="96">
        <f>J16+J17+J18+J19+J20</f>
        <v>149.85</v>
      </c>
      <c r="K15" s="4"/>
    </row>
    <row r="16" spans="1:11" s="22" customFormat="1" ht="15.75">
      <c r="A16" s="93"/>
      <c r="B16" s="26"/>
      <c r="C16" s="26"/>
      <c r="D16" s="26"/>
      <c r="E16" s="26"/>
      <c r="F16" s="93"/>
      <c r="G16" s="5" t="s">
        <v>66</v>
      </c>
      <c r="H16" s="2">
        <v>500</v>
      </c>
      <c r="I16" s="3">
        <v>0.04</v>
      </c>
      <c r="J16" s="6">
        <f>I16*H16</f>
        <v>20</v>
      </c>
      <c r="K16" s="4" t="s">
        <v>65</v>
      </c>
    </row>
    <row r="17" spans="1:11" s="22" customFormat="1" ht="15.75">
      <c r="A17" s="93"/>
      <c r="B17" s="26"/>
      <c r="C17" s="26"/>
      <c r="D17" s="26"/>
      <c r="E17" s="26"/>
      <c r="F17" s="93"/>
      <c r="G17" s="5" t="s">
        <v>67</v>
      </c>
      <c r="H17" s="2">
        <v>200</v>
      </c>
      <c r="I17" s="3">
        <v>2.5000000000000001E-2</v>
      </c>
      <c r="J17" s="6">
        <f>I17*H17</f>
        <v>5</v>
      </c>
      <c r="K17" s="4" t="s">
        <v>65</v>
      </c>
    </row>
    <row r="18" spans="1:11" s="22" customFormat="1" ht="15.75">
      <c r="A18" s="93"/>
      <c r="B18" s="26"/>
      <c r="C18" s="26"/>
      <c r="D18" s="26"/>
      <c r="E18" s="26"/>
      <c r="F18" s="93"/>
      <c r="G18" s="5" t="s">
        <v>68</v>
      </c>
      <c r="H18" s="2">
        <v>200</v>
      </c>
      <c r="I18" s="3">
        <v>2.5000000000000001E-2</v>
      </c>
      <c r="J18" s="6">
        <f>I18*H18</f>
        <v>5</v>
      </c>
      <c r="K18" s="4" t="s">
        <v>65</v>
      </c>
    </row>
    <row r="19" spans="1:11" s="22" customFormat="1" ht="31.5">
      <c r="A19" s="93"/>
      <c r="B19" s="26"/>
      <c r="C19" s="26"/>
      <c r="D19" s="26"/>
      <c r="E19" s="26"/>
      <c r="F19" s="93"/>
      <c r="G19" s="5" t="s">
        <v>69</v>
      </c>
      <c r="H19" s="10">
        <v>3</v>
      </c>
      <c r="I19" s="3">
        <v>0.55000000000000004</v>
      </c>
      <c r="J19" s="6">
        <f>I19*H19*9</f>
        <v>14.850000000000001</v>
      </c>
      <c r="K19" s="4" t="s">
        <v>70</v>
      </c>
    </row>
    <row r="20" spans="1:11" s="22" customFormat="1" ht="15.75">
      <c r="A20" s="93"/>
      <c r="B20" s="26"/>
      <c r="C20" s="26"/>
      <c r="D20" s="26"/>
      <c r="E20" s="26"/>
      <c r="F20" s="93"/>
      <c r="G20" s="5" t="s">
        <v>71</v>
      </c>
      <c r="H20" s="2">
        <v>30</v>
      </c>
      <c r="I20" s="3">
        <v>3.5</v>
      </c>
      <c r="J20" s="6">
        <f>I20*H20</f>
        <v>105</v>
      </c>
      <c r="K20" s="4" t="s">
        <v>72</v>
      </c>
    </row>
    <row r="21" spans="1:11" s="22" customFormat="1" ht="15.75">
      <c r="A21" s="93">
        <v>10</v>
      </c>
      <c r="B21" s="26" t="s">
        <v>2</v>
      </c>
      <c r="C21" s="26" t="s">
        <v>3</v>
      </c>
      <c r="D21" s="26" t="s">
        <v>55</v>
      </c>
      <c r="E21" s="26" t="s">
        <v>56</v>
      </c>
      <c r="F21" s="93">
        <v>290</v>
      </c>
      <c r="G21" s="1" t="s">
        <v>37</v>
      </c>
      <c r="H21" s="12"/>
      <c r="I21" s="13"/>
      <c r="J21" s="96">
        <f>J22+J23</f>
        <v>18.3697108</v>
      </c>
      <c r="K21" s="4"/>
    </row>
    <row r="22" spans="1:11" s="22" customFormat="1" ht="15.75">
      <c r="A22" s="93"/>
      <c r="B22" s="26" t="s">
        <v>2</v>
      </c>
      <c r="C22" s="26" t="s">
        <v>3</v>
      </c>
      <c r="D22" s="95" t="s">
        <v>73</v>
      </c>
      <c r="E22" s="26" t="s">
        <v>56</v>
      </c>
      <c r="F22" s="93">
        <v>290</v>
      </c>
      <c r="G22" s="5" t="s">
        <v>74</v>
      </c>
      <c r="H22" s="12">
        <v>417.5</v>
      </c>
      <c r="I22" s="13">
        <v>0.02</v>
      </c>
      <c r="J22" s="6">
        <f>I22*H22</f>
        <v>8.35</v>
      </c>
      <c r="K22" s="4" t="s">
        <v>75</v>
      </c>
    </row>
    <row r="23" spans="1:11" s="22" customFormat="1" ht="76.5">
      <c r="A23" s="93"/>
      <c r="B23" s="26" t="s">
        <v>2</v>
      </c>
      <c r="C23" s="26" t="s">
        <v>3</v>
      </c>
      <c r="D23" s="26" t="s">
        <v>55</v>
      </c>
      <c r="E23" s="26" t="s">
        <v>56</v>
      </c>
      <c r="F23" s="93">
        <v>290</v>
      </c>
      <c r="G23" s="5" t="s">
        <v>76</v>
      </c>
      <c r="H23" s="12">
        <v>44</v>
      </c>
      <c r="I23" s="13">
        <f>(0.05*248.4*5*1.9*1.93)/1000</f>
        <v>0.22772070000000003</v>
      </c>
      <c r="J23" s="6">
        <f>H23*I23</f>
        <v>10.0197108</v>
      </c>
      <c r="K23" s="4" t="s">
        <v>77</v>
      </c>
    </row>
    <row r="24" spans="1:11" s="22" customFormat="1" ht="15.75">
      <c r="A24" s="93">
        <v>11</v>
      </c>
      <c r="B24" s="26" t="s">
        <v>2</v>
      </c>
      <c r="C24" s="26" t="s">
        <v>3</v>
      </c>
      <c r="D24" s="26" t="s">
        <v>55</v>
      </c>
      <c r="E24" s="26" t="s">
        <v>56</v>
      </c>
      <c r="F24" s="93">
        <v>310</v>
      </c>
      <c r="G24" s="16" t="s">
        <v>42</v>
      </c>
      <c r="H24" s="12"/>
      <c r="I24" s="13"/>
      <c r="J24" s="96">
        <f>J25+J26+J27+J28+J29+J30</f>
        <v>2110</v>
      </c>
      <c r="K24" s="4"/>
    </row>
    <row r="25" spans="1:11" s="22" customFormat="1" ht="15.75">
      <c r="A25" s="93"/>
      <c r="B25" s="26"/>
      <c r="C25" s="26"/>
      <c r="D25" s="26"/>
      <c r="E25" s="26"/>
      <c r="F25" s="17"/>
      <c r="G25" s="5" t="s">
        <v>78</v>
      </c>
      <c r="H25" s="18">
        <v>1</v>
      </c>
      <c r="I25" s="13">
        <v>1460</v>
      </c>
      <c r="J25" s="6">
        <f>I25*H25</f>
        <v>1460</v>
      </c>
      <c r="K25" s="11" t="s">
        <v>27</v>
      </c>
    </row>
    <row r="26" spans="1:11" s="22" customFormat="1" ht="15.75">
      <c r="A26" s="93"/>
      <c r="B26" s="26"/>
      <c r="C26" s="26"/>
      <c r="D26" s="26"/>
      <c r="E26" s="26"/>
      <c r="F26" s="17"/>
      <c r="G26" s="5" t="s">
        <v>79</v>
      </c>
      <c r="H26" s="18">
        <v>1</v>
      </c>
      <c r="I26" s="13">
        <v>10</v>
      </c>
      <c r="J26" s="6">
        <f t="shared" ref="J26:J37" si="0">I26*H26</f>
        <v>10</v>
      </c>
      <c r="K26" s="11" t="s">
        <v>27</v>
      </c>
    </row>
    <row r="27" spans="1:11" s="22" customFormat="1" ht="15.75">
      <c r="A27" s="93"/>
      <c r="B27" s="26"/>
      <c r="C27" s="26"/>
      <c r="D27" s="26"/>
      <c r="E27" s="26"/>
      <c r="F27" s="17"/>
      <c r="G27" s="5" t="s">
        <v>80</v>
      </c>
      <c r="H27" s="18">
        <v>1</v>
      </c>
      <c r="I27" s="13">
        <v>150</v>
      </c>
      <c r="J27" s="6">
        <f t="shared" si="0"/>
        <v>150</v>
      </c>
      <c r="K27" s="11" t="s">
        <v>27</v>
      </c>
    </row>
    <row r="28" spans="1:11" s="22" customFormat="1" ht="15.75">
      <c r="A28" s="93"/>
      <c r="B28" s="26"/>
      <c r="C28" s="26"/>
      <c r="D28" s="26"/>
      <c r="E28" s="26"/>
      <c r="F28" s="17"/>
      <c r="G28" s="27" t="s">
        <v>81</v>
      </c>
      <c r="H28" s="18">
        <v>1</v>
      </c>
      <c r="I28" s="13">
        <v>360</v>
      </c>
      <c r="J28" s="6">
        <f t="shared" si="0"/>
        <v>360</v>
      </c>
      <c r="K28" s="11" t="s">
        <v>27</v>
      </c>
    </row>
    <row r="29" spans="1:11" s="22" customFormat="1" ht="15.75">
      <c r="A29" s="93"/>
      <c r="B29" s="26"/>
      <c r="C29" s="26"/>
      <c r="D29" s="26"/>
      <c r="E29" s="26"/>
      <c r="F29" s="17"/>
      <c r="G29" s="27" t="s">
        <v>82</v>
      </c>
      <c r="H29" s="18">
        <v>8</v>
      </c>
      <c r="I29" s="13">
        <v>10</v>
      </c>
      <c r="J29" s="6">
        <f t="shared" si="0"/>
        <v>80</v>
      </c>
      <c r="K29" s="11" t="s">
        <v>27</v>
      </c>
    </row>
    <row r="30" spans="1:11" s="22" customFormat="1" ht="15.75">
      <c r="A30" s="93"/>
      <c r="B30" s="26"/>
      <c r="C30" s="26"/>
      <c r="D30" s="26"/>
      <c r="E30" s="26"/>
      <c r="F30" s="17"/>
      <c r="G30" s="5" t="s">
        <v>83</v>
      </c>
      <c r="H30" s="18">
        <v>1</v>
      </c>
      <c r="I30" s="13">
        <v>50</v>
      </c>
      <c r="J30" s="6">
        <f t="shared" si="0"/>
        <v>50</v>
      </c>
      <c r="K30" s="11" t="s">
        <v>27</v>
      </c>
    </row>
    <row r="31" spans="1:11" s="22" customFormat="1" ht="15.75">
      <c r="A31" s="93">
        <v>12</v>
      </c>
      <c r="B31" s="26" t="s">
        <v>2</v>
      </c>
      <c r="C31" s="26" t="s">
        <v>3</v>
      </c>
      <c r="D31" s="26" t="s">
        <v>55</v>
      </c>
      <c r="E31" s="26" t="s">
        <v>56</v>
      </c>
      <c r="F31" s="93">
        <v>340</v>
      </c>
      <c r="G31" s="20" t="s">
        <v>43</v>
      </c>
      <c r="H31" s="12"/>
      <c r="I31" s="13"/>
      <c r="J31" s="21">
        <f>J32+J33+J34+J35+J36+J37</f>
        <v>27</v>
      </c>
      <c r="K31" s="11"/>
    </row>
    <row r="32" spans="1:11" s="22" customFormat="1" ht="15.75">
      <c r="A32" s="2"/>
      <c r="B32" s="28"/>
      <c r="C32" s="28"/>
      <c r="D32" s="28"/>
      <c r="E32" s="19"/>
      <c r="F32" s="17"/>
      <c r="G32" s="5" t="s">
        <v>84</v>
      </c>
      <c r="H32" s="18">
        <v>50</v>
      </c>
      <c r="I32" s="13">
        <v>0.14000000000000001</v>
      </c>
      <c r="J32" s="6">
        <f t="shared" si="0"/>
        <v>7.0000000000000009</v>
      </c>
      <c r="K32" s="11" t="s">
        <v>27</v>
      </c>
    </row>
    <row r="33" spans="1:11" s="22" customFormat="1" ht="15.75">
      <c r="A33" s="2"/>
      <c r="B33" s="28"/>
      <c r="C33" s="28"/>
      <c r="D33" s="28"/>
      <c r="E33" s="19"/>
      <c r="F33" s="17"/>
      <c r="G33" s="5" t="s">
        <v>85</v>
      </c>
      <c r="H33" s="18">
        <v>40</v>
      </c>
      <c r="I33" s="13">
        <v>0.05</v>
      </c>
      <c r="J33" s="6">
        <f t="shared" si="0"/>
        <v>2</v>
      </c>
      <c r="K33" s="11" t="s">
        <v>27</v>
      </c>
    </row>
    <row r="34" spans="1:11" s="22" customFormat="1" ht="15.75">
      <c r="A34" s="2"/>
      <c r="B34" s="28"/>
      <c r="C34" s="28"/>
      <c r="D34" s="28"/>
      <c r="E34" s="19"/>
      <c r="F34" s="17"/>
      <c r="G34" s="5" t="s">
        <v>86</v>
      </c>
      <c r="H34" s="18">
        <v>30</v>
      </c>
      <c r="I34" s="13">
        <v>0.05</v>
      </c>
      <c r="J34" s="6">
        <f t="shared" si="0"/>
        <v>1.5</v>
      </c>
      <c r="K34" s="11" t="s">
        <v>27</v>
      </c>
    </row>
    <row r="35" spans="1:11" s="22" customFormat="1" ht="15.75">
      <c r="A35" s="2"/>
      <c r="B35" s="19"/>
      <c r="C35" s="19"/>
      <c r="D35" s="19"/>
      <c r="E35" s="19"/>
      <c r="F35" s="17"/>
      <c r="G35" s="5" t="s">
        <v>87</v>
      </c>
      <c r="H35" s="18">
        <v>30</v>
      </c>
      <c r="I35" s="13">
        <v>0.05</v>
      </c>
      <c r="J35" s="6">
        <f t="shared" si="0"/>
        <v>1.5</v>
      </c>
      <c r="K35" s="11" t="s">
        <v>27</v>
      </c>
    </row>
    <row r="36" spans="1:11" s="22" customFormat="1" ht="15.75">
      <c r="A36" s="2"/>
      <c r="B36" s="19"/>
      <c r="C36" s="19"/>
      <c r="D36" s="19"/>
      <c r="E36" s="19"/>
      <c r="F36" s="17"/>
      <c r="G36" s="5" t="s">
        <v>88</v>
      </c>
      <c r="H36" s="18">
        <v>20</v>
      </c>
      <c r="I36" s="13">
        <v>0.5</v>
      </c>
      <c r="J36" s="6">
        <f t="shared" si="0"/>
        <v>10</v>
      </c>
      <c r="K36" s="11" t="s">
        <v>27</v>
      </c>
    </row>
    <row r="37" spans="1:11" s="22" customFormat="1" ht="15.75">
      <c r="A37" s="2"/>
      <c r="B37" s="19"/>
      <c r="C37" s="19"/>
      <c r="D37" s="19"/>
      <c r="E37" s="19"/>
      <c r="F37" s="17"/>
      <c r="G37" s="5" t="s">
        <v>89</v>
      </c>
      <c r="H37" s="18">
        <v>2</v>
      </c>
      <c r="I37" s="13">
        <v>2.5</v>
      </c>
      <c r="J37" s="6">
        <f t="shared" si="0"/>
        <v>5</v>
      </c>
      <c r="K37" s="11" t="s">
        <v>27</v>
      </c>
    </row>
  </sheetData>
  <mergeCells count="3">
    <mergeCell ref="A1:K1"/>
    <mergeCell ref="A2:K2"/>
    <mergeCell ref="A3:K3"/>
  </mergeCell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93"/>
  <sheetViews>
    <sheetView workbookViewId="0">
      <selection activeCell="I19" sqref="I19:I22"/>
    </sheetView>
  </sheetViews>
  <sheetFormatPr defaultRowHeight="12.75"/>
  <cols>
    <col min="1" max="1" width="4.5703125" customWidth="1"/>
    <col min="2" max="2" width="5.5703125" customWidth="1"/>
    <col min="3" max="3" width="4.7109375" customWidth="1"/>
    <col min="4" max="4" width="10.85546875" customWidth="1"/>
    <col min="5" max="5" width="8.5703125" customWidth="1"/>
    <col min="6" max="6" width="8.42578125" customWidth="1"/>
    <col min="7" max="7" width="39.42578125" customWidth="1"/>
    <col min="8" max="8" width="8.7109375" customWidth="1"/>
    <col min="9" max="9" width="10.28515625" customWidth="1"/>
    <col min="10" max="10" width="10.7109375" customWidth="1"/>
    <col min="11" max="11" width="37.28515625" customWidth="1"/>
  </cols>
  <sheetData>
    <row r="1" spans="1:11" ht="23.25" customHeight="1">
      <c r="A1" s="131" t="s">
        <v>52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</row>
    <row r="2" spans="1:11" ht="15.75">
      <c r="A2" s="131" t="s">
        <v>90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</row>
    <row r="3" spans="1:11" ht="15.75" customHeight="1">
      <c r="A3" s="131" t="s">
        <v>91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</row>
    <row r="4" spans="1:11">
      <c r="A4" s="22"/>
      <c r="B4" s="22"/>
      <c r="C4" s="22"/>
      <c r="D4" s="22"/>
      <c r="E4" s="22"/>
      <c r="F4" s="22"/>
      <c r="G4" s="23"/>
      <c r="H4" s="22"/>
      <c r="I4" s="24"/>
      <c r="J4" s="25"/>
      <c r="K4" s="23"/>
    </row>
    <row r="5" spans="1:11" ht="32.25" customHeight="1">
      <c r="A5" s="132" t="s">
        <v>4</v>
      </c>
      <c r="B5" s="134" t="s">
        <v>92</v>
      </c>
      <c r="C5" s="134"/>
      <c r="D5" s="134"/>
      <c r="E5" s="134"/>
      <c r="F5" s="134"/>
      <c r="G5" s="132" t="s">
        <v>93</v>
      </c>
      <c r="H5" s="135" t="s">
        <v>7</v>
      </c>
      <c r="I5" s="136" t="s">
        <v>94</v>
      </c>
      <c r="J5" s="139" t="s">
        <v>95</v>
      </c>
      <c r="K5" s="132" t="s">
        <v>96</v>
      </c>
    </row>
    <row r="6" spans="1:11" ht="22.5" customHeight="1">
      <c r="A6" s="133"/>
      <c r="B6" s="93" t="s">
        <v>97</v>
      </c>
      <c r="C6" s="93" t="s">
        <v>98</v>
      </c>
      <c r="D6" s="93" t="s">
        <v>99</v>
      </c>
      <c r="E6" s="93" t="s">
        <v>100</v>
      </c>
      <c r="F6" s="93" t="s">
        <v>101</v>
      </c>
      <c r="G6" s="133"/>
      <c r="H6" s="135"/>
      <c r="I6" s="136"/>
      <c r="J6" s="139"/>
      <c r="K6" s="133"/>
    </row>
    <row r="7" spans="1:11" ht="18.75">
      <c r="A7" s="137" t="s">
        <v>102</v>
      </c>
      <c r="B7" s="137"/>
      <c r="C7" s="137"/>
      <c r="D7" s="137"/>
      <c r="E7" s="137"/>
      <c r="F7" s="137"/>
      <c r="G7" s="137"/>
      <c r="H7" s="137"/>
      <c r="I7" s="137"/>
      <c r="J7" s="137"/>
      <c r="K7" s="137"/>
    </row>
    <row r="8" spans="1:11" ht="15.75">
      <c r="A8" s="93">
        <v>1</v>
      </c>
      <c r="B8" s="95" t="s">
        <v>103</v>
      </c>
      <c r="C8" s="95" t="s">
        <v>104</v>
      </c>
      <c r="D8" s="95">
        <v>4279902</v>
      </c>
      <c r="E8" s="95" t="s">
        <v>56</v>
      </c>
      <c r="F8" s="93">
        <v>211</v>
      </c>
      <c r="G8" s="1" t="s">
        <v>11</v>
      </c>
      <c r="H8" s="2"/>
      <c r="I8" s="3"/>
      <c r="J8" s="96">
        <f>10905.7/1.0347*1.065</f>
        <v>11225.060887213685</v>
      </c>
      <c r="K8" s="4" t="s">
        <v>105</v>
      </c>
    </row>
    <row r="9" spans="1:11" ht="15.75">
      <c r="A9" s="93">
        <v>2</v>
      </c>
      <c r="B9" s="95" t="s">
        <v>103</v>
      </c>
      <c r="C9" s="95" t="s">
        <v>104</v>
      </c>
      <c r="D9" s="95" t="s">
        <v>106</v>
      </c>
      <c r="E9" s="95" t="s">
        <v>56</v>
      </c>
      <c r="F9" s="93">
        <v>213</v>
      </c>
      <c r="G9" s="1" t="s">
        <v>12</v>
      </c>
      <c r="H9" s="2"/>
      <c r="I9" s="3"/>
      <c r="J9" s="96">
        <f>J8*0.342</f>
        <v>3838.9708234270806</v>
      </c>
      <c r="K9" s="4" t="s">
        <v>107</v>
      </c>
    </row>
    <row r="10" spans="1:11" ht="15.75">
      <c r="A10" s="93">
        <v>3</v>
      </c>
      <c r="B10" s="95" t="s">
        <v>103</v>
      </c>
      <c r="C10" s="95" t="s">
        <v>104</v>
      </c>
      <c r="D10" s="95" t="s">
        <v>106</v>
      </c>
      <c r="E10" s="95" t="s">
        <v>56</v>
      </c>
      <c r="F10" s="93">
        <v>212</v>
      </c>
      <c r="G10" s="1" t="s">
        <v>14</v>
      </c>
      <c r="H10" s="2"/>
      <c r="I10" s="3"/>
      <c r="J10" s="96">
        <f>J11+J12</f>
        <v>97.100000000000009</v>
      </c>
      <c r="K10" s="4"/>
    </row>
    <row r="11" spans="1:11" ht="15.75">
      <c r="A11" s="93"/>
      <c r="B11" s="95"/>
      <c r="C11" s="95"/>
      <c r="D11" s="95"/>
      <c r="E11" s="95"/>
      <c r="F11" s="2"/>
      <c r="G11" s="5" t="s">
        <v>108</v>
      </c>
      <c r="H11" s="2">
        <v>58</v>
      </c>
      <c r="I11" s="3">
        <v>0.1</v>
      </c>
      <c r="J11" s="6">
        <f>H11*I11*12</f>
        <v>69.600000000000009</v>
      </c>
      <c r="K11" s="4" t="s">
        <v>109</v>
      </c>
    </row>
    <row r="12" spans="1:11" ht="15.75">
      <c r="A12" s="93"/>
      <c r="B12" s="95"/>
      <c r="C12" s="95"/>
      <c r="D12" s="95"/>
      <c r="E12" s="95"/>
      <c r="F12" s="2"/>
      <c r="G12" s="5" t="s">
        <v>59</v>
      </c>
      <c r="H12" s="2">
        <v>275</v>
      </c>
      <c r="I12" s="3">
        <v>0.1</v>
      </c>
      <c r="J12" s="6">
        <v>27.5</v>
      </c>
      <c r="K12" s="4" t="s">
        <v>110</v>
      </c>
    </row>
    <row r="13" spans="1:11" ht="15.75">
      <c r="A13" s="93">
        <v>4</v>
      </c>
      <c r="B13" s="95" t="s">
        <v>103</v>
      </c>
      <c r="C13" s="95" t="s">
        <v>104</v>
      </c>
      <c r="D13" s="95" t="s">
        <v>106</v>
      </c>
      <c r="E13" s="95" t="s">
        <v>56</v>
      </c>
      <c r="F13" s="93">
        <v>221</v>
      </c>
      <c r="G13" s="1" t="s">
        <v>15</v>
      </c>
      <c r="H13" s="2"/>
      <c r="I13" s="3"/>
      <c r="J13" s="96">
        <f>J14+J15</f>
        <v>15</v>
      </c>
      <c r="K13" s="4"/>
    </row>
    <row r="14" spans="1:11" ht="15.75">
      <c r="A14" s="93"/>
      <c r="B14" s="95"/>
      <c r="C14" s="95"/>
      <c r="D14" s="95"/>
      <c r="E14" s="95"/>
      <c r="F14" s="2"/>
      <c r="G14" s="5" t="s">
        <v>111</v>
      </c>
      <c r="H14" s="2">
        <v>3</v>
      </c>
      <c r="I14" s="3">
        <v>0.3</v>
      </c>
      <c r="J14" s="6">
        <f>H14*I14*10</f>
        <v>9</v>
      </c>
      <c r="K14" s="4" t="s">
        <v>112</v>
      </c>
    </row>
    <row r="15" spans="1:11" ht="15.75">
      <c r="A15" s="93"/>
      <c r="B15" s="95"/>
      <c r="C15" s="95"/>
      <c r="D15" s="95"/>
      <c r="E15" s="95"/>
      <c r="F15" s="2"/>
      <c r="G15" s="5" t="s">
        <v>113</v>
      </c>
      <c r="H15" s="2">
        <v>4</v>
      </c>
      <c r="I15" s="3">
        <v>1.5</v>
      </c>
      <c r="J15" s="6">
        <f>H15*I15</f>
        <v>6</v>
      </c>
      <c r="K15" s="4" t="s">
        <v>114</v>
      </c>
    </row>
    <row r="16" spans="1:11" ht="15.75">
      <c r="A16" s="93">
        <v>5</v>
      </c>
      <c r="B16" s="95" t="s">
        <v>103</v>
      </c>
      <c r="C16" s="95" t="s">
        <v>104</v>
      </c>
      <c r="D16" s="95" t="s">
        <v>106</v>
      </c>
      <c r="E16" s="95" t="s">
        <v>56</v>
      </c>
      <c r="F16" s="93">
        <v>222</v>
      </c>
      <c r="G16" s="1" t="s">
        <v>21</v>
      </c>
      <c r="H16" s="2"/>
      <c r="I16" s="3"/>
      <c r="J16" s="96">
        <f>J17</f>
        <v>0</v>
      </c>
      <c r="K16" s="4"/>
    </row>
    <row r="17" spans="1:11" ht="15.75">
      <c r="A17" s="93"/>
      <c r="B17" s="95"/>
      <c r="C17" s="95"/>
      <c r="D17" s="95"/>
      <c r="E17" s="95"/>
      <c r="F17" s="2"/>
      <c r="G17" s="5" t="s">
        <v>115</v>
      </c>
      <c r="H17" s="2"/>
      <c r="I17" s="3"/>
      <c r="J17" s="6"/>
      <c r="K17" s="4" t="s">
        <v>116</v>
      </c>
    </row>
    <row r="18" spans="1:11" ht="15.75">
      <c r="A18" s="93">
        <v>6</v>
      </c>
      <c r="B18" s="95" t="s">
        <v>103</v>
      </c>
      <c r="C18" s="95" t="s">
        <v>104</v>
      </c>
      <c r="D18" s="95" t="s">
        <v>106</v>
      </c>
      <c r="E18" s="95" t="s">
        <v>56</v>
      </c>
      <c r="F18" s="93">
        <v>223</v>
      </c>
      <c r="G18" s="1" t="s">
        <v>24</v>
      </c>
      <c r="H18" s="2"/>
      <c r="I18" s="3"/>
      <c r="J18" s="96">
        <f>J19+J20+J21+J22</f>
        <v>0</v>
      </c>
      <c r="K18" s="4"/>
    </row>
    <row r="19" spans="1:11" ht="15.75">
      <c r="A19" s="93"/>
      <c r="B19" s="95"/>
      <c r="C19" s="95"/>
      <c r="D19" s="95"/>
      <c r="E19" s="95"/>
      <c r="F19" s="2"/>
      <c r="G19" s="5" t="s">
        <v>117</v>
      </c>
      <c r="H19" s="2"/>
      <c r="I19" s="29">
        <v>0.99250000000000005</v>
      </c>
      <c r="J19" s="6">
        <f>I19*H19*1.055</f>
        <v>0</v>
      </c>
      <c r="K19" s="4" t="s">
        <v>118</v>
      </c>
    </row>
    <row r="20" spans="1:11" ht="15.75">
      <c r="A20" s="93"/>
      <c r="B20" s="95"/>
      <c r="C20" s="95"/>
      <c r="D20" s="95"/>
      <c r="E20" s="95"/>
      <c r="F20" s="2"/>
      <c r="G20" s="5" t="s">
        <v>119</v>
      </c>
      <c r="H20" s="2"/>
      <c r="I20" s="7">
        <v>3.2000000000000002E-3</v>
      </c>
      <c r="J20" s="6">
        <f>H20*I20*1.055</f>
        <v>0</v>
      </c>
      <c r="K20" s="4" t="s">
        <v>120</v>
      </c>
    </row>
    <row r="21" spans="1:11" ht="15.75">
      <c r="A21" s="93"/>
      <c r="B21" s="95"/>
      <c r="C21" s="95"/>
      <c r="D21" s="95"/>
      <c r="E21" s="95"/>
      <c r="F21" s="2"/>
      <c r="G21" s="5" t="s">
        <v>121</v>
      </c>
      <c r="H21" s="2"/>
      <c r="I21" s="3">
        <v>8.6899999999999998E-3</v>
      </c>
      <c r="J21" s="6">
        <f>I21*H21*1.055</f>
        <v>0</v>
      </c>
      <c r="K21" s="4" t="s">
        <v>122</v>
      </c>
    </row>
    <row r="22" spans="1:11" ht="15.75">
      <c r="A22" s="93"/>
      <c r="B22" s="95"/>
      <c r="C22" s="95"/>
      <c r="D22" s="95"/>
      <c r="E22" s="95"/>
      <c r="F22" s="2"/>
      <c r="G22" s="5" t="s">
        <v>123</v>
      </c>
      <c r="H22" s="2"/>
      <c r="I22" s="7">
        <v>3.0000000000000001E-3</v>
      </c>
      <c r="J22" s="6">
        <f>I22*H22*1.055</f>
        <v>0</v>
      </c>
      <c r="K22" s="4" t="s">
        <v>124</v>
      </c>
    </row>
    <row r="23" spans="1:11" ht="15.75">
      <c r="A23" s="93">
        <v>7</v>
      </c>
      <c r="B23" s="95" t="s">
        <v>103</v>
      </c>
      <c r="C23" s="95" t="s">
        <v>104</v>
      </c>
      <c r="D23" s="95" t="s">
        <v>106</v>
      </c>
      <c r="E23" s="95" t="s">
        <v>56</v>
      </c>
      <c r="F23" s="93">
        <v>224</v>
      </c>
      <c r="G23" s="1" t="s">
        <v>25</v>
      </c>
      <c r="H23" s="93"/>
      <c r="I23" s="94"/>
      <c r="J23" s="96">
        <f>I23</f>
        <v>0</v>
      </c>
      <c r="K23" s="4"/>
    </row>
    <row r="24" spans="1:11" ht="15.75">
      <c r="A24" s="93">
        <v>8</v>
      </c>
      <c r="B24" s="95" t="s">
        <v>103</v>
      </c>
      <c r="C24" s="95" t="s">
        <v>104</v>
      </c>
      <c r="D24" s="95" t="s">
        <v>106</v>
      </c>
      <c r="E24" s="95" t="s">
        <v>56</v>
      </c>
      <c r="F24" s="93">
        <v>225</v>
      </c>
      <c r="G24" s="1" t="s">
        <v>26</v>
      </c>
      <c r="H24" s="2"/>
      <c r="I24" s="3"/>
      <c r="J24" s="96">
        <f>J25+J26+J27+J28</f>
        <v>0</v>
      </c>
      <c r="K24" s="4"/>
    </row>
    <row r="25" spans="1:11" ht="15.75">
      <c r="A25" s="93"/>
      <c r="B25" s="95"/>
      <c r="C25" s="95"/>
      <c r="D25" s="95"/>
      <c r="E25" s="95"/>
      <c r="F25" s="93"/>
      <c r="G25" s="30" t="s">
        <v>125</v>
      </c>
      <c r="H25" s="31"/>
      <c r="I25" s="32"/>
      <c r="J25" s="33">
        <f>H25*I25</f>
        <v>0</v>
      </c>
      <c r="K25" s="4" t="s">
        <v>126</v>
      </c>
    </row>
    <row r="26" spans="1:11" ht="15.75">
      <c r="A26" s="93"/>
      <c r="B26" s="95"/>
      <c r="C26" s="95"/>
      <c r="D26" s="95"/>
      <c r="E26" s="95"/>
      <c r="F26" s="93"/>
      <c r="G26" s="30" t="s">
        <v>127</v>
      </c>
      <c r="H26" s="31"/>
      <c r="I26" s="32"/>
      <c r="J26" s="33">
        <f>H26*I26</f>
        <v>0</v>
      </c>
      <c r="K26" s="4" t="s">
        <v>128</v>
      </c>
    </row>
    <row r="27" spans="1:11" ht="15.75">
      <c r="A27" s="93"/>
      <c r="B27" s="95"/>
      <c r="C27" s="95"/>
      <c r="D27" s="95"/>
      <c r="E27" s="95"/>
      <c r="F27" s="93"/>
      <c r="G27" s="30" t="s">
        <v>129</v>
      </c>
      <c r="H27" s="31"/>
      <c r="I27" s="32"/>
      <c r="J27" s="33">
        <f>H27*I27</f>
        <v>0</v>
      </c>
      <c r="K27" s="4" t="s">
        <v>128</v>
      </c>
    </row>
    <row r="28" spans="1:11" ht="15.75">
      <c r="A28" s="93"/>
      <c r="B28" s="95"/>
      <c r="C28" s="95"/>
      <c r="D28" s="95"/>
      <c r="E28" s="95"/>
      <c r="F28" s="93"/>
      <c r="G28" s="30" t="s">
        <v>64</v>
      </c>
      <c r="H28" s="31"/>
      <c r="I28" s="32"/>
      <c r="J28" s="33">
        <f>H28*I28</f>
        <v>0</v>
      </c>
      <c r="K28" s="4" t="s">
        <v>65</v>
      </c>
    </row>
    <row r="29" spans="1:11" ht="15.75">
      <c r="A29" s="93">
        <v>9</v>
      </c>
      <c r="B29" s="95" t="s">
        <v>103</v>
      </c>
      <c r="C29" s="95" t="s">
        <v>104</v>
      </c>
      <c r="D29" s="95" t="s">
        <v>106</v>
      </c>
      <c r="E29" s="95" t="s">
        <v>56</v>
      </c>
      <c r="F29" s="93">
        <v>226</v>
      </c>
      <c r="G29" s="1" t="s">
        <v>29</v>
      </c>
      <c r="H29" s="2"/>
      <c r="I29" s="3"/>
      <c r="J29" s="96">
        <f>J30+J31+J32+J33+J34+J35+J36+J37+J38+J39+J40+J41+J42+J43</f>
        <v>215.20000000000002</v>
      </c>
      <c r="K29" s="4"/>
    </row>
    <row r="30" spans="1:11" ht="15.75">
      <c r="A30" s="93"/>
      <c r="B30" s="95"/>
      <c r="C30" s="95"/>
      <c r="D30" s="95"/>
      <c r="E30" s="95"/>
      <c r="F30" s="93"/>
      <c r="G30" s="5" t="s">
        <v>130</v>
      </c>
      <c r="H30" s="2"/>
      <c r="I30" s="3"/>
      <c r="J30" s="6">
        <f>I30*H30</f>
        <v>0</v>
      </c>
      <c r="K30" s="4" t="s">
        <v>128</v>
      </c>
    </row>
    <row r="31" spans="1:11" ht="15.75">
      <c r="A31" s="93"/>
      <c r="B31" s="95"/>
      <c r="C31" s="95"/>
      <c r="D31" s="95"/>
      <c r="E31" s="95"/>
      <c r="F31" s="93"/>
      <c r="G31" s="5" t="s">
        <v>71</v>
      </c>
      <c r="H31" s="2"/>
      <c r="I31" s="3"/>
      <c r="J31" s="6">
        <f t="shared" ref="J31:J40" si="0">I31*H31</f>
        <v>0</v>
      </c>
      <c r="K31" s="4" t="s">
        <v>72</v>
      </c>
    </row>
    <row r="32" spans="1:11" ht="15.75">
      <c r="A32" s="93"/>
      <c r="B32" s="95"/>
      <c r="C32" s="95"/>
      <c r="D32" s="95"/>
      <c r="E32" s="95"/>
      <c r="F32" s="93"/>
      <c r="G32" s="5" t="s">
        <v>131</v>
      </c>
      <c r="H32" s="2"/>
      <c r="I32" s="3"/>
      <c r="J32" s="6">
        <f t="shared" si="0"/>
        <v>0</v>
      </c>
      <c r="K32" s="4" t="s">
        <v>128</v>
      </c>
    </row>
    <row r="33" spans="1:11" ht="15.75">
      <c r="A33" s="93"/>
      <c r="B33" s="95"/>
      <c r="C33" s="95"/>
      <c r="D33" s="95"/>
      <c r="E33" s="95"/>
      <c r="F33" s="93"/>
      <c r="G33" s="5" t="s">
        <v>132</v>
      </c>
      <c r="H33" s="2"/>
      <c r="I33" s="3"/>
      <c r="J33" s="6">
        <f t="shared" si="0"/>
        <v>0</v>
      </c>
      <c r="K33" s="4" t="s">
        <v>128</v>
      </c>
    </row>
    <row r="34" spans="1:11" ht="31.5">
      <c r="A34" s="93"/>
      <c r="B34" s="95"/>
      <c r="C34" s="95"/>
      <c r="D34" s="95"/>
      <c r="E34" s="95"/>
      <c r="F34" s="93"/>
      <c r="G34" s="5" t="s">
        <v>133</v>
      </c>
      <c r="H34" s="2"/>
      <c r="I34" s="3"/>
      <c r="J34" s="6">
        <f t="shared" si="0"/>
        <v>0</v>
      </c>
      <c r="K34" s="11" t="s">
        <v>134</v>
      </c>
    </row>
    <row r="35" spans="1:11" ht="15.75">
      <c r="A35" s="93"/>
      <c r="B35" s="95"/>
      <c r="C35" s="95"/>
      <c r="D35" s="95"/>
      <c r="E35" s="95"/>
      <c r="F35" s="93"/>
      <c r="G35" s="8" t="s">
        <v>135</v>
      </c>
      <c r="H35" s="2"/>
      <c r="I35" s="3"/>
      <c r="J35" s="6">
        <f t="shared" si="0"/>
        <v>0</v>
      </c>
      <c r="K35" s="11" t="s">
        <v>136</v>
      </c>
    </row>
    <row r="36" spans="1:11" ht="15.75">
      <c r="A36" s="93"/>
      <c r="B36" s="95"/>
      <c r="C36" s="95"/>
      <c r="D36" s="95"/>
      <c r="E36" s="95"/>
      <c r="F36" s="9"/>
      <c r="G36" s="5" t="s">
        <v>137</v>
      </c>
      <c r="H36" s="10"/>
      <c r="I36" s="3"/>
      <c r="J36" s="6">
        <f t="shared" si="0"/>
        <v>0</v>
      </c>
      <c r="K36" s="11" t="s">
        <v>134</v>
      </c>
    </row>
    <row r="37" spans="1:11" ht="15.75">
      <c r="A37" s="93"/>
      <c r="B37" s="95"/>
      <c r="C37" s="95"/>
      <c r="D37" s="95"/>
      <c r="E37" s="95"/>
      <c r="F37" s="9"/>
      <c r="G37" s="5" t="s">
        <v>138</v>
      </c>
      <c r="H37" s="10"/>
      <c r="I37" s="3"/>
      <c r="J37" s="6">
        <f t="shared" si="0"/>
        <v>0</v>
      </c>
      <c r="K37" s="11" t="s">
        <v>134</v>
      </c>
    </row>
    <row r="38" spans="1:11" ht="15.75">
      <c r="A38" s="93"/>
      <c r="B38" s="95"/>
      <c r="C38" s="95"/>
      <c r="D38" s="95"/>
      <c r="E38" s="95"/>
      <c r="F38" s="9"/>
      <c r="G38" s="5" t="s">
        <v>139</v>
      </c>
      <c r="H38" s="10"/>
      <c r="I38" s="3"/>
      <c r="J38" s="6">
        <f t="shared" si="0"/>
        <v>0</v>
      </c>
      <c r="K38" s="11" t="s">
        <v>134</v>
      </c>
    </row>
    <row r="39" spans="1:11" ht="31.5">
      <c r="A39" s="93"/>
      <c r="B39" s="95"/>
      <c r="C39" s="95"/>
      <c r="D39" s="95"/>
      <c r="E39" s="95"/>
      <c r="F39" s="9"/>
      <c r="G39" s="5" t="s">
        <v>140</v>
      </c>
      <c r="H39" s="10"/>
      <c r="I39" s="3"/>
      <c r="J39" s="6">
        <f t="shared" si="0"/>
        <v>0</v>
      </c>
      <c r="K39" s="11" t="s">
        <v>141</v>
      </c>
    </row>
    <row r="40" spans="1:11" ht="15.75">
      <c r="A40" s="93"/>
      <c r="B40" s="95"/>
      <c r="C40" s="95"/>
      <c r="D40" s="95"/>
      <c r="E40" s="95"/>
      <c r="F40" s="9"/>
      <c r="G40" s="5" t="s">
        <v>142</v>
      </c>
      <c r="H40" s="10"/>
      <c r="I40" s="3"/>
      <c r="J40" s="6">
        <f t="shared" si="0"/>
        <v>0</v>
      </c>
      <c r="K40" s="11" t="s">
        <v>143</v>
      </c>
    </row>
    <row r="41" spans="1:11" ht="31.5">
      <c r="A41" s="93"/>
      <c r="B41" s="95"/>
      <c r="C41" s="95"/>
      <c r="D41" s="95"/>
      <c r="E41" s="95"/>
      <c r="F41" s="9"/>
      <c r="G41" s="5" t="s">
        <v>69</v>
      </c>
      <c r="H41" s="10"/>
      <c r="I41" s="3"/>
      <c r="J41" s="6">
        <v>123.8</v>
      </c>
      <c r="K41" s="4" t="s">
        <v>144</v>
      </c>
    </row>
    <row r="42" spans="1:11" ht="15.75">
      <c r="A42" s="93"/>
      <c r="B42" s="95"/>
      <c r="C42" s="95"/>
      <c r="D42" s="95"/>
      <c r="E42" s="95"/>
      <c r="F42" s="93"/>
      <c r="G42" s="5" t="s">
        <v>145</v>
      </c>
      <c r="H42" s="2"/>
      <c r="I42" s="3"/>
      <c r="J42" s="6">
        <v>30</v>
      </c>
      <c r="K42" s="11" t="s">
        <v>134</v>
      </c>
    </row>
    <row r="43" spans="1:11" ht="15.75">
      <c r="A43" s="93"/>
      <c r="B43" s="95"/>
      <c r="C43" s="95"/>
      <c r="D43" s="95"/>
      <c r="E43" s="95"/>
      <c r="F43" s="12"/>
      <c r="G43" s="5" t="s">
        <v>146</v>
      </c>
      <c r="H43" s="12"/>
      <c r="I43" s="13"/>
      <c r="J43" s="6">
        <v>61.4</v>
      </c>
      <c r="K43" s="4" t="s">
        <v>147</v>
      </c>
    </row>
    <row r="44" spans="1:11" ht="15.75">
      <c r="A44" s="93">
        <v>10</v>
      </c>
      <c r="B44" s="95" t="s">
        <v>103</v>
      </c>
      <c r="C44" s="95" t="s">
        <v>104</v>
      </c>
      <c r="D44" s="95" t="s">
        <v>148</v>
      </c>
      <c r="E44" s="95" t="s">
        <v>56</v>
      </c>
      <c r="F44" s="93">
        <v>290</v>
      </c>
      <c r="G44" s="5" t="s">
        <v>149</v>
      </c>
      <c r="H44" s="14"/>
      <c r="I44" s="34">
        <v>2.1999999999999999E-2</v>
      </c>
      <c r="J44" s="96">
        <f>I44*H44</f>
        <v>0</v>
      </c>
      <c r="K44" s="4" t="s">
        <v>150</v>
      </c>
    </row>
    <row r="45" spans="1:11" ht="31.5">
      <c r="A45" s="93">
        <v>11</v>
      </c>
      <c r="B45" s="95" t="s">
        <v>103</v>
      </c>
      <c r="C45" s="95" t="s">
        <v>104</v>
      </c>
      <c r="D45" s="95" t="s">
        <v>148</v>
      </c>
      <c r="E45" s="95" t="s">
        <v>56</v>
      </c>
      <c r="F45" s="93">
        <v>290</v>
      </c>
      <c r="G45" s="5" t="s">
        <v>151</v>
      </c>
      <c r="H45" s="12"/>
      <c r="I45" s="13"/>
      <c r="J45" s="96">
        <f>H45*I45*1.5%/1000</f>
        <v>0</v>
      </c>
      <c r="K45" s="4" t="s">
        <v>152</v>
      </c>
    </row>
    <row r="46" spans="1:11" ht="76.5">
      <c r="A46" s="93"/>
      <c r="B46" s="95" t="s">
        <v>103</v>
      </c>
      <c r="C46" s="95" t="s">
        <v>104</v>
      </c>
      <c r="D46" s="95" t="s">
        <v>106</v>
      </c>
      <c r="E46" s="95" t="s">
        <v>56</v>
      </c>
      <c r="F46" s="93">
        <v>290</v>
      </c>
      <c r="G46" s="5" t="s">
        <v>153</v>
      </c>
      <c r="H46" s="12"/>
      <c r="I46" s="15">
        <f>0.05*248.4*5*1.9*2.05/1000</f>
        <v>0.2418795</v>
      </c>
      <c r="J46" s="96">
        <f>H46*I46</f>
        <v>0</v>
      </c>
      <c r="K46" s="4" t="s">
        <v>154</v>
      </c>
    </row>
    <row r="47" spans="1:11" ht="38.25" customHeight="1">
      <c r="A47" s="93">
        <v>12</v>
      </c>
      <c r="B47" s="95" t="s">
        <v>103</v>
      </c>
      <c r="C47" s="95" t="s">
        <v>104</v>
      </c>
      <c r="D47" s="95" t="s">
        <v>106</v>
      </c>
      <c r="E47" s="95" t="s">
        <v>56</v>
      </c>
      <c r="F47" s="93">
        <v>290</v>
      </c>
      <c r="G47" s="5" t="s">
        <v>155</v>
      </c>
      <c r="H47" s="12"/>
      <c r="I47" s="13"/>
      <c r="J47" s="96"/>
      <c r="K47" s="4" t="s">
        <v>156</v>
      </c>
    </row>
    <row r="48" spans="1:11" ht="15.75">
      <c r="A48" s="93">
        <v>13</v>
      </c>
      <c r="B48" s="95" t="s">
        <v>103</v>
      </c>
      <c r="C48" s="95" t="s">
        <v>104</v>
      </c>
      <c r="D48" s="95" t="s">
        <v>106</v>
      </c>
      <c r="E48" s="95" t="s">
        <v>56</v>
      </c>
      <c r="F48" s="93">
        <v>310</v>
      </c>
      <c r="G48" s="16" t="s">
        <v>42</v>
      </c>
      <c r="H48" s="12"/>
      <c r="I48" s="13"/>
      <c r="J48" s="96">
        <f>J49+J50+J51+J52+J53+J54+J55+J56+J57+J58+J59+J60+J61+J62+J63+J64+J65+J66+J67+J68+J69</f>
        <v>0</v>
      </c>
      <c r="K48" s="4"/>
    </row>
    <row r="49" spans="1:11" ht="15.75">
      <c r="A49" s="93"/>
      <c r="B49" s="95"/>
      <c r="C49" s="95"/>
      <c r="D49" s="95"/>
      <c r="E49" s="95"/>
      <c r="F49" s="17"/>
      <c r="G49" s="30"/>
      <c r="H49" s="35"/>
      <c r="I49" s="36"/>
      <c r="J49" s="33">
        <f>I49*H49</f>
        <v>0</v>
      </c>
      <c r="K49" s="11" t="s">
        <v>157</v>
      </c>
    </row>
    <row r="50" spans="1:11" ht="15.75">
      <c r="A50" s="93"/>
      <c r="B50" s="95"/>
      <c r="C50" s="95"/>
      <c r="D50" s="95"/>
      <c r="E50" s="95"/>
      <c r="F50" s="17"/>
      <c r="G50" s="30"/>
      <c r="H50" s="35"/>
      <c r="I50" s="36"/>
      <c r="J50" s="33">
        <f t="shared" ref="J50:J69" si="1">I50*H50</f>
        <v>0</v>
      </c>
      <c r="K50" s="11" t="s">
        <v>157</v>
      </c>
    </row>
    <row r="51" spans="1:11" ht="15.75">
      <c r="A51" s="93"/>
      <c r="B51" s="95"/>
      <c r="C51" s="95"/>
      <c r="D51" s="95"/>
      <c r="E51" s="95"/>
      <c r="F51" s="17"/>
      <c r="G51" s="30"/>
      <c r="H51" s="35"/>
      <c r="I51" s="36"/>
      <c r="J51" s="33">
        <f t="shared" si="1"/>
        <v>0</v>
      </c>
      <c r="K51" s="11" t="s">
        <v>157</v>
      </c>
    </row>
    <row r="52" spans="1:11" ht="15.75">
      <c r="A52" s="93"/>
      <c r="B52" s="95"/>
      <c r="C52" s="95"/>
      <c r="D52" s="95"/>
      <c r="E52" s="95"/>
      <c r="F52" s="17"/>
      <c r="G52" s="30"/>
      <c r="H52" s="35"/>
      <c r="I52" s="36"/>
      <c r="J52" s="33">
        <f t="shared" si="1"/>
        <v>0</v>
      </c>
      <c r="K52" s="11" t="s">
        <v>157</v>
      </c>
    </row>
    <row r="53" spans="1:11" ht="15.75">
      <c r="A53" s="93"/>
      <c r="B53" s="95"/>
      <c r="C53" s="95"/>
      <c r="D53" s="95"/>
      <c r="E53" s="95"/>
      <c r="F53" s="17"/>
      <c r="G53" s="30"/>
      <c r="H53" s="35"/>
      <c r="I53" s="36"/>
      <c r="J53" s="33">
        <f t="shared" si="1"/>
        <v>0</v>
      </c>
      <c r="K53" s="11" t="s">
        <v>157</v>
      </c>
    </row>
    <row r="54" spans="1:11" ht="15.75">
      <c r="A54" s="93"/>
      <c r="B54" s="95"/>
      <c r="C54" s="95"/>
      <c r="D54" s="95"/>
      <c r="E54" s="95"/>
      <c r="F54" s="17"/>
      <c r="G54" s="30"/>
      <c r="H54" s="35"/>
      <c r="I54" s="36"/>
      <c r="J54" s="33">
        <f t="shared" si="1"/>
        <v>0</v>
      </c>
      <c r="K54" s="11" t="s">
        <v>157</v>
      </c>
    </row>
    <row r="55" spans="1:11" ht="15.75">
      <c r="A55" s="93"/>
      <c r="B55" s="95"/>
      <c r="C55" s="95"/>
      <c r="D55" s="95"/>
      <c r="E55" s="95"/>
      <c r="F55" s="17"/>
      <c r="G55" s="30"/>
      <c r="H55" s="35"/>
      <c r="I55" s="36"/>
      <c r="J55" s="33">
        <f t="shared" si="1"/>
        <v>0</v>
      </c>
      <c r="K55" s="11" t="s">
        <v>157</v>
      </c>
    </row>
    <row r="56" spans="1:11" ht="15.75">
      <c r="A56" s="93"/>
      <c r="B56" s="95"/>
      <c r="C56" s="95"/>
      <c r="D56" s="95"/>
      <c r="E56" s="95"/>
      <c r="F56" s="17"/>
      <c r="G56" s="30"/>
      <c r="H56" s="35"/>
      <c r="I56" s="36"/>
      <c r="J56" s="33">
        <f t="shared" si="1"/>
        <v>0</v>
      </c>
      <c r="K56" s="11" t="s">
        <v>157</v>
      </c>
    </row>
    <row r="57" spans="1:11" ht="15.75">
      <c r="A57" s="93"/>
      <c r="B57" s="95"/>
      <c r="C57" s="95"/>
      <c r="D57" s="95"/>
      <c r="E57" s="95"/>
      <c r="F57" s="17"/>
      <c r="G57" s="30"/>
      <c r="H57" s="35"/>
      <c r="I57" s="36"/>
      <c r="J57" s="33">
        <f t="shared" si="1"/>
        <v>0</v>
      </c>
      <c r="K57" s="11" t="s">
        <v>157</v>
      </c>
    </row>
    <row r="58" spans="1:11" ht="15.75">
      <c r="A58" s="93"/>
      <c r="B58" s="95"/>
      <c r="C58" s="95"/>
      <c r="D58" s="95"/>
      <c r="E58" s="95"/>
      <c r="F58" s="17"/>
      <c r="G58" s="30"/>
      <c r="H58" s="35"/>
      <c r="I58" s="36"/>
      <c r="J58" s="33">
        <f t="shared" si="1"/>
        <v>0</v>
      </c>
      <c r="K58" s="11" t="s">
        <v>157</v>
      </c>
    </row>
    <row r="59" spans="1:11" ht="15.75">
      <c r="A59" s="93"/>
      <c r="B59" s="95"/>
      <c r="C59" s="95"/>
      <c r="D59" s="95"/>
      <c r="E59" s="95"/>
      <c r="F59" s="17"/>
      <c r="G59" s="30"/>
      <c r="H59" s="35"/>
      <c r="I59" s="36"/>
      <c r="J59" s="33">
        <f t="shared" si="1"/>
        <v>0</v>
      </c>
      <c r="K59" s="11" t="s">
        <v>157</v>
      </c>
    </row>
    <row r="60" spans="1:11" ht="15.75">
      <c r="A60" s="93"/>
      <c r="B60" s="95"/>
      <c r="C60" s="95"/>
      <c r="D60" s="95"/>
      <c r="E60" s="95"/>
      <c r="F60" s="17"/>
      <c r="G60" s="30"/>
      <c r="H60" s="35"/>
      <c r="I60" s="36"/>
      <c r="J60" s="33">
        <f t="shared" si="1"/>
        <v>0</v>
      </c>
      <c r="K60" s="11" t="s">
        <v>157</v>
      </c>
    </row>
    <row r="61" spans="1:11" ht="15.75">
      <c r="A61" s="93"/>
      <c r="B61" s="95"/>
      <c r="C61" s="95"/>
      <c r="D61" s="95"/>
      <c r="E61" s="95"/>
      <c r="F61" s="17"/>
      <c r="G61" s="30"/>
      <c r="H61" s="35"/>
      <c r="I61" s="36"/>
      <c r="J61" s="33">
        <f t="shared" si="1"/>
        <v>0</v>
      </c>
      <c r="K61" s="11" t="s">
        <v>157</v>
      </c>
    </row>
    <row r="62" spans="1:11" ht="15.75">
      <c r="A62" s="93"/>
      <c r="B62" s="95"/>
      <c r="C62" s="95"/>
      <c r="D62" s="95"/>
      <c r="E62" s="95"/>
      <c r="F62" s="17"/>
      <c r="G62" s="30"/>
      <c r="H62" s="35"/>
      <c r="I62" s="36"/>
      <c r="J62" s="33">
        <f t="shared" si="1"/>
        <v>0</v>
      </c>
      <c r="K62" s="11" t="s">
        <v>157</v>
      </c>
    </row>
    <row r="63" spans="1:11" ht="15.75">
      <c r="A63" s="93"/>
      <c r="B63" s="95"/>
      <c r="C63" s="95"/>
      <c r="D63" s="95"/>
      <c r="E63" s="95"/>
      <c r="F63" s="17"/>
      <c r="G63" s="30"/>
      <c r="H63" s="35"/>
      <c r="I63" s="36"/>
      <c r="J63" s="33">
        <f t="shared" si="1"/>
        <v>0</v>
      </c>
      <c r="K63" s="11" t="s">
        <v>157</v>
      </c>
    </row>
    <row r="64" spans="1:11" ht="15.75">
      <c r="A64" s="2"/>
      <c r="B64" s="19"/>
      <c r="C64" s="19"/>
      <c r="D64" s="19"/>
      <c r="E64" s="19"/>
      <c r="F64" s="17"/>
      <c r="G64" s="30"/>
      <c r="H64" s="35"/>
      <c r="I64" s="36"/>
      <c r="J64" s="33">
        <f t="shared" si="1"/>
        <v>0</v>
      </c>
      <c r="K64" s="11" t="s">
        <v>157</v>
      </c>
    </row>
    <row r="65" spans="1:11" ht="15.75">
      <c r="A65" s="2"/>
      <c r="B65" s="19"/>
      <c r="C65" s="19"/>
      <c r="D65" s="19"/>
      <c r="E65" s="19"/>
      <c r="F65" s="17"/>
      <c r="G65" s="30"/>
      <c r="H65" s="35"/>
      <c r="I65" s="36"/>
      <c r="J65" s="33">
        <f t="shared" si="1"/>
        <v>0</v>
      </c>
      <c r="K65" s="11" t="s">
        <v>157</v>
      </c>
    </row>
    <row r="66" spans="1:11" ht="15.75">
      <c r="A66" s="2"/>
      <c r="B66" s="19"/>
      <c r="C66" s="19"/>
      <c r="D66" s="19"/>
      <c r="E66" s="19"/>
      <c r="F66" s="17"/>
      <c r="G66" s="30"/>
      <c r="H66" s="35"/>
      <c r="I66" s="36"/>
      <c r="J66" s="33">
        <f t="shared" si="1"/>
        <v>0</v>
      </c>
      <c r="K66" s="11" t="s">
        <v>157</v>
      </c>
    </row>
    <row r="67" spans="1:11" ht="15.75">
      <c r="A67" s="2"/>
      <c r="B67" s="19"/>
      <c r="C67" s="19"/>
      <c r="D67" s="19"/>
      <c r="E67" s="19"/>
      <c r="F67" s="17"/>
      <c r="G67" s="30"/>
      <c r="H67" s="35"/>
      <c r="I67" s="36"/>
      <c r="J67" s="33">
        <f t="shared" si="1"/>
        <v>0</v>
      </c>
      <c r="K67" s="11" t="s">
        <v>157</v>
      </c>
    </row>
    <row r="68" spans="1:11" ht="15.75">
      <c r="A68" s="2"/>
      <c r="B68" s="19"/>
      <c r="C68" s="19"/>
      <c r="D68" s="19"/>
      <c r="E68" s="19"/>
      <c r="F68" s="17"/>
      <c r="G68" s="30"/>
      <c r="H68" s="35"/>
      <c r="I68" s="36"/>
      <c r="J68" s="33">
        <f t="shared" si="1"/>
        <v>0</v>
      </c>
      <c r="K68" s="11" t="s">
        <v>157</v>
      </c>
    </row>
    <row r="69" spans="1:11" ht="15.75">
      <c r="A69" s="2"/>
      <c r="B69" s="19"/>
      <c r="C69" s="19"/>
      <c r="D69" s="19"/>
      <c r="E69" s="19"/>
      <c r="F69" s="17"/>
      <c r="G69" s="30"/>
      <c r="H69" s="35"/>
      <c r="I69" s="36"/>
      <c r="J69" s="33">
        <f t="shared" si="1"/>
        <v>0</v>
      </c>
      <c r="K69" s="11" t="s">
        <v>157</v>
      </c>
    </row>
    <row r="70" spans="1:11" ht="15.75">
      <c r="A70" s="93">
        <v>14</v>
      </c>
      <c r="B70" s="95" t="s">
        <v>103</v>
      </c>
      <c r="C70" s="95" t="s">
        <v>104</v>
      </c>
      <c r="D70" s="95" t="s">
        <v>106</v>
      </c>
      <c r="E70" s="95" t="s">
        <v>56</v>
      </c>
      <c r="F70" s="93">
        <v>340</v>
      </c>
      <c r="G70" s="20" t="s">
        <v>43</v>
      </c>
      <c r="H70" s="12"/>
      <c r="I70" s="13"/>
      <c r="J70" s="21">
        <f>J71+J72+J73+J74+J75+J76+J77+J78+J79+J80+J81+J82+J83+J85+J84+J86+J87+J88+J89+J90+J91+J92</f>
        <v>85.699999999999989</v>
      </c>
      <c r="K70" s="4"/>
    </row>
    <row r="71" spans="1:11" ht="15.75">
      <c r="A71" s="2"/>
      <c r="B71" s="19"/>
      <c r="C71" s="19"/>
      <c r="D71" s="19"/>
      <c r="E71" s="19"/>
      <c r="F71" s="17"/>
      <c r="G71" s="5" t="s">
        <v>158</v>
      </c>
      <c r="H71" s="18">
        <v>200</v>
      </c>
      <c r="I71" s="13">
        <v>1.4999999999999999E-2</v>
      </c>
      <c r="J71" s="6">
        <f t="shared" ref="J71:J92" si="2">I71*H71</f>
        <v>3</v>
      </c>
      <c r="K71" s="11" t="s">
        <v>157</v>
      </c>
    </row>
    <row r="72" spans="1:11" ht="15.75">
      <c r="A72" s="2"/>
      <c r="B72" s="19"/>
      <c r="C72" s="19"/>
      <c r="D72" s="19"/>
      <c r="E72" s="19"/>
      <c r="F72" s="17"/>
      <c r="G72" s="5" t="s">
        <v>159</v>
      </c>
      <c r="H72" s="18">
        <v>150</v>
      </c>
      <c r="I72" s="13">
        <v>0.02</v>
      </c>
      <c r="J72" s="6">
        <f t="shared" si="2"/>
        <v>3</v>
      </c>
      <c r="K72" s="11" t="s">
        <v>157</v>
      </c>
    </row>
    <row r="73" spans="1:11" ht="15.75">
      <c r="A73" s="2"/>
      <c r="B73" s="19"/>
      <c r="C73" s="19"/>
      <c r="D73" s="19"/>
      <c r="E73" s="19"/>
      <c r="F73" s="17"/>
      <c r="G73" s="5" t="s">
        <v>160</v>
      </c>
      <c r="H73" s="18">
        <v>100</v>
      </c>
      <c r="I73" s="13">
        <v>0.08</v>
      </c>
      <c r="J73" s="6">
        <f t="shared" si="2"/>
        <v>8</v>
      </c>
      <c r="K73" s="11" t="s">
        <v>157</v>
      </c>
    </row>
    <row r="74" spans="1:11" ht="15.75">
      <c r="A74" s="2"/>
      <c r="B74" s="19"/>
      <c r="C74" s="19"/>
      <c r="D74" s="19"/>
      <c r="E74" s="19"/>
      <c r="F74" s="17"/>
      <c r="G74" s="5" t="s">
        <v>161</v>
      </c>
      <c r="H74" s="18">
        <v>200</v>
      </c>
      <c r="I74" s="13">
        <v>0.01</v>
      </c>
      <c r="J74" s="6">
        <f t="shared" si="2"/>
        <v>2</v>
      </c>
      <c r="K74" s="11" t="s">
        <v>157</v>
      </c>
    </row>
    <row r="75" spans="1:11" ht="15.75">
      <c r="A75" s="2"/>
      <c r="B75" s="19"/>
      <c r="C75" s="19"/>
      <c r="D75" s="19"/>
      <c r="E75" s="19"/>
      <c r="F75" s="17"/>
      <c r="G75" s="5" t="s">
        <v>162</v>
      </c>
      <c r="H75" s="18">
        <v>200</v>
      </c>
      <c r="I75" s="13">
        <v>1.4999999999999999E-2</v>
      </c>
      <c r="J75" s="6">
        <f t="shared" si="2"/>
        <v>3</v>
      </c>
      <c r="K75" s="11" t="s">
        <v>157</v>
      </c>
    </row>
    <row r="76" spans="1:11" ht="15.75">
      <c r="A76" s="2"/>
      <c r="B76" s="19"/>
      <c r="C76" s="19"/>
      <c r="D76" s="19"/>
      <c r="E76" s="19"/>
      <c r="F76" s="17"/>
      <c r="G76" s="5" t="s">
        <v>163</v>
      </c>
      <c r="H76" s="18">
        <v>100</v>
      </c>
      <c r="I76" s="13">
        <v>1.4E-2</v>
      </c>
      <c r="J76" s="6">
        <f t="shared" si="2"/>
        <v>1.4000000000000001</v>
      </c>
      <c r="K76" s="11" t="s">
        <v>157</v>
      </c>
    </row>
    <row r="77" spans="1:11" ht="15.75">
      <c r="A77" s="2"/>
      <c r="B77" s="19"/>
      <c r="C77" s="19"/>
      <c r="D77" s="19"/>
      <c r="E77" s="19"/>
      <c r="F77" s="17"/>
      <c r="G77" s="5" t="s">
        <v>164</v>
      </c>
      <c r="H77" s="18">
        <v>100</v>
      </c>
      <c r="I77" s="13">
        <v>0.02</v>
      </c>
      <c r="J77" s="6">
        <f t="shared" si="2"/>
        <v>2</v>
      </c>
      <c r="K77" s="11" t="s">
        <v>157</v>
      </c>
    </row>
    <row r="78" spans="1:11" ht="15.75">
      <c r="A78" s="2"/>
      <c r="B78" s="19"/>
      <c r="C78" s="19"/>
      <c r="D78" s="19"/>
      <c r="E78" s="19"/>
      <c r="F78" s="17"/>
      <c r="G78" s="5" t="s">
        <v>165</v>
      </c>
      <c r="H78" s="18">
        <v>30</v>
      </c>
      <c r="I78" s="13">
        <v>0.04</v>
      </c>
      <c r="J78" s="6">
        <f t="shared" si="2"/>
        <v>1.2</v>
      </c>
      <c r="K78" s="11" t="s">
        <v>157</v>
      </c>
    </row>
    <row r="79" spans="1:11" ht="15.75">
      <c r="A79" s="2"/>
      <c r="B79" s="19"/>
      <c r="C79" s="19"/>
      <c r="D79" s="19"/>
      <c r="E79" s="19"/>
      <c r="F79" s="17"/>
      <c r="G79" s="5" t="s">
        <v>166</v>
      </c>
      <c r="H79" s="18">
        <v>60</v>
      </c>
      <c r="I79" s="13">
        <v>2.5000000000000001E-2</v>
      </c>
      <c r="J79" s="6">
        <f t="shared" si="2"/>
        <v>1.5</v>
      </c>
      <c r="K79" s="11" t="s">
        <v>157</v>
      </c>
    </row>
    <row r="80" spans="1:11" ht="15.75">
      <c r="A80" s="2"/>
      <c r="B80" s="19"/>
      <c r="C80" s="19"/>
      <c r="D80" s="19"/>
      <c r="E80" s="19"/>
      <c r="F80" s="17"/>
      <c r="G80" s="5" t="s">
        <v>167</v>
      </c>
      <c r="H80" s="18">
        <v>100</v>
      </c>
      <c r="I80" s="13">
        <v>0.02</v>
      </c>
      <c r="J80" s="6">
        <f t="shared" si="2"/>
        <v>2</v>
      </c>
      <c r="K80" s="11" t="s">
        <v>157</v>
      </c>
    </row>
    <row r="81" spans="1:11" ht="15.75">
      <c r="A81" s="2"/>
      <c r="B81" s="19"/>
      <c r="C81" s="19"/>
      <c r="D81" s="19"/>
      <c r="E81" s="19"/>
      <c r="F81" s="17"/>
      <c r="G81" s="5" t="s">
        <v>168</v>
      </c>
      <c r="H81" s="18">
        <v>100</v>
      </c>
      <c r="I81" s="13">
        <v>0.06</v>
      </c>
      <c r="J81" s="6">
        <f t="shared" si="2"/>
        <v>6</v>
      </c>
      <c r="K81" s="11" t="s">
        <v>157</v>
      </c>
    </row>
    <row r="82" spans="1:11" ht="15.75">
      <c r="A82" s="2"/>
      <c r="B82" s="19"/>
      <c r="C82" s="19"/>
      <c r="D82" s="19"/>
      <c r="E82" s="19"/>
      <c r="F82" s="17"/>
      <c r="G82" s="5" t="s">
        <v>169</v>
      </c>
      <c r="H82" s="18">
        <v>10</v>
      </c>
      <c r="I82" s="13">
        <v>0.5</v>
      </c>
      <c r="J82" s="6">
        <f t="shared" si="2"/>
        <v>5</v>
      </c>
      <c r="K82" s="11" t="s">
        <v>157</v>
      </c>
    </row>
    <row r="83" spans="1:11" ht="15.75">
      <c r="A83" s="2"/>
      <c r="B83" s="19"/>
      <c r="C83" s="19"/>
      <c r="D83" s="19"/>
      <c r="E83" s="19"/>
      <c r="F83" s="17"/>
      <c r="G83" s="5" t="s">
        <v>170</v>
      </c>
      <c r="H83" s="18">
        <v>20</v>
      </c>
      <c r="I83" s="13">
        <v>0.15</v>
      </c>
      <c r="J83" s="6">
        <f t="shared" si="2"/>
        <v>3</v>
      </c>
      <c r="K83" s="11" t="s">
        <v>157</v>
      </c>
    </row>
    <row r="84" spans="1:11" ht="15.75">
      <c r="A84" s="2"/>
      <c r="B84" s="19"/>
      <c r="C84" s="19"/>
      <c r="D84" s="19"/>
      <c r="E84" s="19"/>
      <c r="F84" s="17"/>
      <c r="G84" s="5" t="s">
        <v>171</v>
      </c>
      <c r="H84" s="18">
        <v>5</v>
      </c>
      <c r="I84" s="13">
        <v>1.5</v>
      </c>
      <c r="J84" s="6">
        <f t="shared" si="2"/>
        <v>7.5</v>
      </c>
      <c r="K84" s="11" t="s">
        <v>157</v>
      </c>
    </row>
    <row r="85" spans="1:11" ht="15.75">
      <c r="A85" s="2"/>
      <c r="B85" s="19"/>
      <c r="C85" s="19"/>
      <c r="D85" s="19"/>
      <c r="E85" s="19"/>
      <c r="F85" s="17"/>
      <c r="G85" s="5" t="s">
        <v>172</v>
      </c>
      <c r="H85" s="18">
        <v>20</v>
      </c>
      <c r="I85" s="13">
        <v>0.15</v>
      </c>
      <c r="J85" s="6">
        <f t="shared" si="2"/>
        <v>3</v>
      </c>
      <c r="K85" s="11" t="s">
        <v>157</v>
      </c>
    </row>
    <row r="86" spans="1:11" ht="15.75">
      <c r="A86" s="2"/>
      <c r="B86" s="19"/>
      <c r="C86" s="19"/>
      <c r="D86" s="19"/>
      <c r="E86" s="19"/>
      <c r="F86" s="17"/>
      <c r="G86" s="5" t="s">
        <v>173</v>
      </c>
      <c r="H86" s="18">
        <v>2</v>
      </c>
      <c r="I86" s="13">
        <v>3</v>
      </c>
      <c r="J86" s="6">
        <f t="shared" si="2"/>
        <v>6</v>
      </c>
      <c r="K86" s="11" t="s">
        <v>157</v>
      </c>
    </row>
    <row r="87" spans="1:11" ht="15.75">
      <c r="A87" s="2"/>
      <c r="B87" s="19"/>
      <c r="C87" s="19"/>
      <c r="D87" s="19"/>
      <c r="E87" s="19"/>
      <c r="F87" s="17"/>
      <c r="G87" s="5" t="s">
        <v>174</v>
      </c>
      <c r="H87" s="18">
        <v>2</v>
      </c>
      <c r="I87" s="13">
        <v>3</v>
      </c>
      <c r="J87" s="6">
        <f t="shared" si="2"/>
        <v>6</v>
      </c>
      <c r="K87" s="11" t="s">
        <v>157</v>
      </c>
    </row>
    <row r="88" spans="1:11" ht="15.75">
      <c r="A88" s="2"/>
      <c r="B88" s="19"/>
      <c r="C88" s="19"/>
      <c r="D88" s="19"/>
      <c r="E88" s="19"/>
      <c r="F88" s="17"/>
      <c r="G88" s="30" t="s">
        <v>175</v>
      </c>
      <c r="H88" s="35">
        <v>52</v>
      </c>
      <c r="I88" s="36">
        <v>0.15</v>
      </c>
      <c r="J88" s="33">
        <f t="shared" si="2"/>
        <v>7.8</v>
      </c>
      <c r="K88" s="11" t="s">
        <v>157</v>
      </c>
    </row>
    <row r="89" spans="1:11" ht="15.75">
      <c r="A89" s="2"/>
      <c r="B89" s="19"/>
      <c r="C89" s="19"/>
      <c r="D89" s="19"/>
      <c r="E89" s="19"/>
      <c r="F89" s="17"/>
      <c r="G89" s="5" t="s">
        <v>85</v>
      </c>
      <c r="H89" s="18">
        <v>100</v>
      </c>
      <c r="I89" s="13">
        <v>0.05</v>
      </c>
      <c r="J89" s="6">
        <f t="shared" si="2"/>
        <v>5</v>
      </c>
      <c r="K89" s="11" t="s">
        <v>157</v>
      </c>
    </row>
    <row r="90" spans="1:11" ht="15.75">
      <c r="A90" s="2"/>
      <c r="B90" s="19"/>
      <c r="C90" s="19"/>
      <c r="D90" s="19"/>
      <c r="E90" s="19"/>
      <c r="F90" s="17"/>
      <c r="G90" s="5" t="s">
        <v>176</v>
      </c>
      <c r="H90" s="18">
        <v>43</v>
      </c>
      <c r="I90" s="13">
        <v>0.1</v>
      </c>
      <c r="J90" s="6">
        <f t="shared" si="2"/>
        <v>4.3</v>
      </c>
      <c r="K90" s="11" t="s">
        <v>157</v>
      </c>
    </row>
    <row r="91" spans="1:11" ht="15.75">
      <c r="A91" s="2"/>
      <c r="B91" s="19"/>
      <c r="C91" s="19"/>
      <c r="D91" s="19"/>
      <c r="E91" s="19"/>
      <c r="F91" s="17"/>
      <c r="G91" s="5" t="s">
        <v>177</v>
      </c>
      <c r="H91" s="18">
        <v>2</v>
      </c>
      <c r="I91" s="13">
        <v>1.5</v>
      </c>
      <c r="J91" s="6">
        <f t="shared" si="2"/>
        <v>3</v>
      </c>
      <c r="K91" s="11" t="s">
        <v>157</v>
      </c>
    </row>
    <row r="92" spans="1:11" ht="15.75">
      <c r="A92" s="2"/>
      <c r="B92" s="19"/>
      <c r="C92" s="19"/>
      <c r="D92" s="19"/>
      <c r="E92" s="19"/>
      <c r="F92" s="17"/>
      <c r="G92" s="5" t="s">
        <v>178</v>
      </c>
      <c r="H92" s="18">
        <v>4</v>
      </c>
      <c r="I92" s="13">
        <v>0.5</v>
      </c>
      <c r="J92" s="6">
        <f t="shared" si="2"/>
        <v>2</v>
      </c>
      <c r="K92" s="11" t="s">
        <v>157</v>
      </c>
    </row>
    <row r="93" spans="1:11" ht="15.75">
      <c r="A93" s="93">
        <v>15</v>
      </c>
      <c r="B93" s="138" t="s">
        <v>179</v>
      </c>
      <c r="C93" s="138"/>
      <c r="D93" s="138"/>
      <c r="E93" s="138"/>
      <c r="F93" s="12"/>
      <c r="G93" s="5"/>
      <c r="H93" s="12"/>
      <c r="I93" s="13"/>
      <c r="J93" s="21">
        <f>J70+J48+J44+J29+J24+J23+J18+J16+J13+J10+J9+J8+J45+J46+J47</f>
        <v>15477.031710640766</v>
      </c>
      <c r="K93" s="4"/>
    </row>
  </sheetData>
  <mergeCells count="12">
    <mergeCell ref="A7:K7"/>
    <mergeCell ref="B93:E93"/>
    <mergeCell ref="J5:J6"/>
    <mergeCell ref="K5:K6"/>
    <mergeCell ref="A1:K1"/>
    <mergeCell ref="A2:K2"/>
    <mergeCell ref="A3:K3"/>
    <mergeCell ref="A5:A6"/>
    <mergeCell ref="B5:F5"/>
    <mergeCell ref="G5:G6"/>
    <mergeCell ref="H5:H6"/>
    <mergeCell ref="I5:I6"/>
  </mergeCells>
  <phoneticPr fontId="0" type="noConversion"/>
  <printOptions horizontalCentered="1"/>
  <pageMargins left="0.39370078740157483" right="0.39370078740157483" top="0.39370078740157483" bottom="0.39370078740157483" header="0.51181102362204722" footer="0.51181102362204722"/>
  <pageSetup paperSize="9" scale="95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ОПИК</vt:lpstr>
      <vt:lpstr>Лист2</vt:lpstr>
      <vt:lpstr>Лист3</vt:lpstr>
      <vt:lpstr>ОПИК!Область_печати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cp:keywords/>
  <dc:description/>
  <cp:lastModifiedBy>ofss4</cp:lastModifiedBy>
  <cp:revision/>
  <cp:lastPrinted>2018-09-19T08:54:24Z</cp:lastPrinted>
  <dcterms:created xsi:type="dcterms:W3CDTF">1996-10-08T23:32:33Z</dcterms:created>
  <dcterms:modified xsi:type="dcterms:W3CDTF">2018-09-19T08:54:31Z</dcterms:modified>
</cp:coreProperties>
</file>