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BMEN\COMMON\ОФСС\Камиль\БЮДЖЕТ НА 2019 год\ЗАЯВКИ МИНИСТЕРСТВ\МИНТРУД РД\"/>
    </mc:Choice>
  </mc:AlternateContent>
  <bookViews>
    <workbookView xWindow="0" yWindow="0" windowWidth="28800" windowHeight="11745"/>
  </bookViews>
  <sheets>
    <sheet name="ФОТ на 2019 год " sheetId="1" r:id="rId1"/>
  </sheets>
  <definedNames>
    <definedName name="А1">#REF!</definedName>
    <definedName name="_xlnm.Print_Titles" localSheetId="0">'ФОТ на 2019 год '!#REF!,'ФОТ на 2019 год '!$6:$60</definedName>
    <definedName name="_xlnm.Print_Area" localSheetId="0">'ФОТ на 2019 год '!$A$1:$P$26</definedName>
  </definedNames>
  <calcPr calcId="152511"/>
</workbook>
</file>

<file path=xl/calcChain.xml><?xml version="1.0" encoding="utf-8"?>
<calcChain xmlns="http://schemas.openxmlformats.org/spreadsheetml/2006/main">
  <c r="B25" i="1" l="1"/>
  <c r="P24" i="1"/>
  <c r="O24" i="1"/>
  <c r="P23" i="1"/>
  <c r="O23" i="1" s="1"/>
  <c r="F22" i="1"/>
  <c r="E22" i="1"/>
  <c r="D22" i="1"/>
  <c r="C22" i="1"/>
  <c r="P21" i="1"/>
  <c r="O21" i="1" s="1"/>
  <c r="B21" i="1"/>
  <c r="P20" i="1"/>
  <c r="O20" i="1" s="1"/>
  <c r="B20" i="1"/>
  <c r="P19" i="1"/>
  <c r="O19" i="1" s="1"/>
  <c r="B19" i="1"/>
  <c r="P18" i="1"/>
  <c r="O18" i="1" s="1"/>
  <c r="Q18" i="1" s="1"/>
  <c r="B18" i="1"/>
  <c r="P17" i="1"/>
  <c r="O17" i="1" s="1"/>
  <c r="B17" i="1"/>
  <c r="P16" i="1"/>
  <c r="O16" i="1" s="1"/>
  <c r="B16" i="1"/>
  <c r="P15" i="1"/>
  <c r="O15" i="1" s="1"/>
  <c r="B15" i="1"/>
  <c r="P14" i="1"/>
  <c r="O14" i="1" s="1"/>
  <c r="Q14" i="1" s="1"/>
  <c r="B14" i="1"/>
  <c r="P13" i="1"/>
  <c r="O13" i="1" s="1"/>
  <c r="B13" i="1"/>
  <c r="P12" i="1"/>
  <c r="O12" i="1" s="1"/>
  <c r="B12" i="1"/>
  <c r="P11" i="1"/>
  <c r="O11" i="1" s="1"/>
  <c r="B11" i="1"/>
  <c r="B22" i="1" s="1"/>
  <c r="B27" i="1" s="1"/>
  <c r="Q19" i="1" l="1"/>
  <c r="Q12" i="1"/>
  <c r="Q20" i="1"/>
  <c r="Q17" i="1"/>
  <c r="Q21" i="1"/>
  <c r="Q15" i="1"/>
  <c r="Q16" i="1"/>
  <c r="Q13" i="1"/>
  <c r="P25" i="1"/>
  <c r="O25" i="1"/>
  <c r="O22" i="1"/>
  <c r="Q11" i="1"/>
  <c r="P22" i="1"/>
  <c r="P26" i="1" s="1"/>
</calcChain>
</file>

<file path=xl/sharedStrings.xml><?xml version="1.0" encoding="utf-8"?>
<sst xmlns="http://schemas.openxmlformats.org/spreadsheetml/2006/main" count="88" uniqueCount="40">
  <si>
    <t xml:space="preserve">ПРИЛОЖЕНИЕ № </t>
  </si>
  <si>
    <t>к письму Министерства труда и</t>
  </si>
  <si>
    <t>социального развития Республики Дагестан</t>
  </si>
  <si>
    <t xml:space="preserve">от     августа 2018 года №                       </t>
  </si>
  <si>
    <t>Расчет</t>
  </si>
  <si>
    <t>фонда оплаты труда территориальных органов на 2019 год</t>
  </si>
  <si>
    <t>руб.</t>
  </si>
  <si>
    <t>Наименование должностей</t>
  </si>
  <si>
    <t>Количество штатных должностей</t>
  </si>
  <si>
    <t>Месячные должностные оклады, (руб.)</t>
  </si>
  <si>
    <t>Кол-во должностных окладов в год</t>
  </si>
  <si>
    <t>Кол-во окладов месячного содержания в год</t>
  </si>
  <si>
    <t>Районный коэффициент в месяц (10/15/20)</t>
  </si>
  <si>
    <t>Компенсация до МРОТ в месяц</t>
  </si>
  <si>
    <t>ФОТ в месяц</t>
  </si>
  <si>
    <t>ФОТ в год</t>
  </si>
  <si>
    <t>ВСЕГО</t>
  </si>
  <si>
    <t>Группа оплаты труда</t>
  </si>
  <si>
    <t>II</t>
  </si>
  <si>
    <t>IV</t>
  </si>
  <si>
    <t>V</t>
  </si>
  <si>
    <t>VI</t>
  </si>
  <si>
    <t>Начальник УСЗН</t>
  </si>
  <si>
    <t>х</t>
  </si>
  <si>
    <t>Зам. начальника</t>
  </si>
  <si>
    <t>Начальник отдела</t>
  </si>
  <si>
    <t>Главный специалист - эксперт</t>
  </si>
  <si>
    <t>Ведущий специалист - эксперт</t>
  </si>
  <si>
    <t>Специалист-эксперт</t>
  </si>
  <si>
    <t>Старший специалист 1 разряда</t>
  </si>
  <si>
    <t>Старший специалист 2 разряда</t>
  </si>
  <si>
    <t>Специалист I разряда</t>
  </si>
  <si>
    <t>Специалист II разряда</t>
  </si>
  <si>
    <t>Специалист III разряда</t>
  </si>
  <si>
    <t>Итого гос.служба</t>
  </si>
  <si>
    <t>Х</t>
  </si>
  <si>
    <t>Водитель</t>
  </si>
  <si>
    <t>Уборщик служебных помещений, сторож</t>
  </si>
  <si>
    <t>Итого младший обслуживающий персонал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</si>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</sst>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Arial Cyr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164" fontId="0" fillId="0" borderId="0" xfId="0" applyNumberFormat="1" applyFill="1" applyBorder="1"/>
    <xf numFmtId="164" fontId="0" fillId="0" borderId="0" xfId="0" applyNumberFormat="1" applyFill="1" applyBorder="1" applyAlignment="1">
      <alignment horizontal="right"/>
    </xf>
    <xf numFmtId="164" fontId="0" fillId="0" borderId="0" xfId="0" applyNumberFormat="1" applyFill="1" applyBorder="1" applyAlignment="1">
      <alignment horizontal="center" vertical="center" wrapText="1"/>
    </xf>
    <xf numFmtId="164" fontId="0" fillId="0" borderId="7" xfId="0" applyNumberForma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left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0" fillId="0" borderId="7" xfId="0" applyNumberFormat="1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3" fontId="0" fillId="0" borderId="7" xfId="0" applyNumberForma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/>
    </xf>
    <xf numFmtId="164" fontId="0" fillId="0" borderId="7" xfId="0" applyNumberFormat="1" applyFill="1" applyBorder="1" applyAlignment="1">
      <alignment horizontal="left" vertical="center" wrapText="1"/>
    </xf>
    <xf numFmtId="164" fontId="4" fillId="0" borderId="7" xfId="0" applyNumberFormat="1" applyFont="1" applyFill="1" applyBorder="1" applyAlignment="1">
      <alignment horizontal="left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/>
    <xf numFmtId="3" fontId="4" fillId="0" borderId="7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/>
    <xf numFmtId="164" fontId="1" fillId="0" borderId="7" xfId="0" applyNumberFormat="1" applyFont="1" applyFill="1" applyBorder="1" applyAlignment="1">
      <alignment horizontal="left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 vertical="center" wrapText="1"/>
    </xf>
    <xf numFmtId="164" fontId="0" fillId="0" borderId="8" xfId="0" applyNumberFormat="1" applyFill="1" applyBorder="1" applyAlignment="1">
      <alignment horizontal="center" vertical="center" wrapText="1"/>
    </xf>
    <xf numFmtId="164" fontId="0" fillId="0" borderId="6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S70"/>
  <sheetViews>
    <sheetView tabSelected="1" view="pageBreakPreview" zoomScale="120" zoomScaleNormal="120" zoomScaleSheetLayoutView="120" workbookViewId="0">
      <pane xSplit="10" ySplit="8" topLeftCell="N9" activePane="bottomRight" state="frozen"/>
      <selection activeCell="A11" sqref="A11:IV11"/>
      <selection pane="topRight" activeCell="A11" sqref="A11:IV11"/>
      <selection pane="bottomLeft" activeCell="A11" sqref="A11:IV11"/>
      <selection pane="bottomRight" activeCell="A6" sqref="A6:P6"/>
    </sheetView>
  </sheetViews>
  <sheetFormatPr defaultRowHeight="12.75" x14ac:dyDescent="0.2"/>
  <cols>
    <col min="1" max="1" width="23.42578125" style="1" customWidth="1"/>
    <col min="2" max="2" width="8.140625" style="1" customWidth="1"/>
    <col min="3" max="4" width="6" style="1" customWidth="1"/>
    <col min="5" max="5" width="5.85546875" style="1" customWidth="1"/>
    <col min="6" max="6" width="6.42578125" style="1" customWidth="1"/>
    <col min="7" max="7" width="8.7109375" style="1" customWidth="1"/>
    <col min="8" max="8" width="8.5703125" style="1" customWidth="1"/>
    <col min="9" max="9" width="7.85546875" style="1" customWidth="1"/>
    <col min="10" max="10" width="8.5703125" style="1" customWidth="1"/>
    <col min="11" max="12" width="14" style="1" customWidth="1"/>
    <col min="13" max="14" width="12.85546875" style="1" customWidth="1"/>
    <col min="15" max="15" width="15.42578125" style="1" customWidth="1"/>
    <col min="16" max="18" width="15.7109375" style="1" customWidth="1"/>
    <col min="19" max="19" width="16.42578125" style="1" customWidth="1"/>
    <col min="20" max="20" width="13.28515625" style="1" bestFit="1" customWidth="1"/>
    <col min="21" max="16384" width="9.140625" style="1"/>
  </cols>
  <sheetData>
    <row r="1" spans="1:18" x14ac:dyDescent="0.2">
      <c r="N1" s="23" t="s">
        <v>0</v>
      </c>
      <c r="O1" s="23"/>
      <c r="P1" s="23"/>
    </row>
    <row r="2" spans="1:18" x14ac:dyDescent="0.2">
      <c r="N2" s="23" t="s">
        <v>1</v>
      </c>
      <c r="O2" s="23"/>
      <c r="P2" s="23"/>
    </row>
    <row r="3" spans="1:18" x14ac:dyDescent="0.2">
      <c r="N3" s="23" t="s">
        <v>2</v>
      </c>
      <c r="O3" s="23"/>
      <c r="P3" s="23"/>
    </row>
    <row r="4" spans="1:18" x14ac:dyDescent="0.2">
      <c r="N4" s="23" t="s">
        <v>3</v>
      </c>
      <c r="O4" s="23"/>
      <c r="P4" s="23"/>
    </row>
    <row r="5" spans="1:18" ht="22.5" customHeight="1" x14ac:dyDescent="0.25">
      <c r="A5" s="22" t="s">
        <v>4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8" ht="18" customHeight="1" x14ac:dyDescent="0.25">
      <c r="A6" s="22" t="s">
        <v>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8" ht="19.5" customHeight="1" x14ac:dyDescent="0.2">
      <c r="P7" s="2" t="s">
        <v>6</v>
      </c>
    </row>
    <row r="8" spans="1:18" ht="55.5" customHeight="1" x14ac:dyDescent="0.2">
      <c r="A8" s="24" t="s">
        <v>7</v>
      </c>
      <c r="B8" s="27" t="s">
        <v>8</v>
      </c>
      <c r="C8" s="28"/>
      <c r="D8" s="28"/>
      <c r="E8" s="28"/>
      <c r="F8" s="29"/>
      <c r="G8" s="27" t="s">
        <v>9</v>
      </c>
      <c r="H8" s="28"/>
      <c r="I8" s="28"/>
      <c r="J8" s="29"/>
      <c r="K8" s="30" t="s">
        <v>10</v>
      </c>
      <c r="L8" s="30" t="s">
        <v>11</v>
      </c>
      <c r="M8" s="30" t="s">
        <v>12</v>
      </c>
      <c r="N8" s="30" t="s">
        <v>13</v>
      </c>
      <c r="O8" s="30" t="s">
        <v>14</v>
      </c>
      <c r="P8" s="30" t="s">
        <v>15</v>
      </c>
      <c r="Q8" s="3"/>
      <c r="R8" s="3"/>
    </row>
    <row r="9" spans="1:18" ht="14.25" customHeight="1" x14ac:dyDescent="0.2">
      <c r="A9" s="25"/>
      <c r="B9" s="33" t="s">
        <v>16</v>
      </c>
      <c r="C9" s="35" t="s">
        <v>17</v>
      </c>
      <c r="D9" s="35"/>
      <c r="E9" s="35"/>
      <c r="F9" s="35"/>
      <c r="G9" s="35" t="s">
        <v>17</v>
      </c>
      <c r="H9" s="35"/>
      <c r="I9" s="35"/>
      <c r="J9" s="35"/>
      <c r="K9" s="31"/>
      <c r="L9" s="31"/>
      <c r="M9" s="31"/>
      <c r="N9" s="31"/>
      <c r="O9" s="31"/>
      <c r="P9" s="31"/>
      <c r="Q9" s="3"/>
      <c r="R9" s="3"/>
    </row>
    <row r="10" spans="1:18" ht="45" customHeight="1" x14ac:dyDescent="0.2">
      <c r="A10" s="26"/>
      <c r="B10" s="34"/>
      <c r="C10" s="4" t="s">
        <v>18</v>
      </c>
      <c r="D10" s="4" t="s">
        <v>19</v>
      </c>
      <c r="E10" s="4" t="s">
        <v>20</v>
      </c>
      <c r="F10" s="4" t="s">
        <v>21</v>
      </c>
      <c r="G10" s="4" t="s">
        <v>18</v>
      </c>
      <c r="H10" s="4" t="s">
        <v>19</v>
      </c>
      <c r="I10" s="4" t="s">
        <v>20</v>
      </c>
      <c r="J10" s="4" t="s">
        <v>21</v>
      </c>
      <c r="K10" s="32"/>
      <c r="L10" s="32"/>
      <c r="M10" s="32"/>
      <c r="N10" s="32"/>
      <c r="O10" s="32"/>
      <c r="P10" s="32"/>
      <c r="Q10" s="3"/>
      <c r="R10" s="3"/>
    </row>
    <row r="11" spans="1:18" ht="15" customHeight="1" x14ac:dyDescent="0.2">
      <c r="A11" s="5" t="s">
        <v>22</v>
      </c>
      <c r="B11" s="6">
        <f t="shared" ref="B11:B21" si="0">SUM(C11:F11)</f>
        <v>52</v>
      </c>
      <c r="C11" s="6">
        <v>1</v>
      </c>
      <c r="D11" s="6">
        <v>5</v>
      </c>
      <c r="E11" s="6">
        <v>13</v>
      </c>
      <c r="F11" s="6">
        <v>33</v>
      </c>
      <c r="G11" s="6">
        <v>6181</v>
      </c>
      <c r="H11" s="6">
        <v>5475</v>
      </c>
      <c r="I11" s="6">
        <v>5033</v>
      </c>
      <c r="J11" s="6">
        <v>4592</v>
      </c>
      <c r="K11" s="7">
        <v>78.2</v>
      </c>
      <c r="L11" s="8">
        <v>5</v>
      </c>
      <c r="M11" s="9" t="s">
        <v>23</v>
      </c>
      <c r="N11" s="9" t="s">
        <v>23</v>
      </c>
      <c r="O11" s="8">
        <f>P11/12</f>
        <v>1771740.879225</v>
      </c>
      <c r="P11" s="8">
        <f>(C11*G11+D11*H11+E11*I11+F11*J11)*(K11+6.6667)</f>
        <v>21260890.550700001</v>
      </c>
      <c r="Q11" s="10">
        <f t="shared" ref="Q11:Q20" si="1">O11/B11</f>
        <v>34071.939985096156</v>
      </c>
      <c r="R11" s="10"/>
    </row>
    <row r="12" spans="1:18" ht="13.7" customHeight="1" x14ac:dyDescent="0.2">
      <c r="A12" s="5" t="s">
        <v>24</v>
      </c>
      <c r="B12" s="6">
        <f t="shared" si="0"/>
        <v>52</v>
      </c>
      <c r="C12" s="6">
        <v>3</v>
      </c>
      <c r="D12" s="6">
        <v>7</v>
      </c>
      <c r="E12" s="6">
        <v>11</v>
      </c>
      <c r="F12" s="6">
        <v>31</v>
      </c>
      <c r="G12" s="6">
        <v>5827</v>
      </c>
      <c r="H12" s="6">
        <v>5210</v>
      </c>
      <c r="I12" s="6">
        <v>4679</v>
      </c>
      <c r="J12" s="6">
        <v>4239</v>
      </c>
      <c r="K12" s="8">
        <v>71</v>
      </c>
      <c r="L12" s="8">
        <v>5</v>
      </c>
      <c r="M12" s="9" t="s">
        <v>23</v>
      </c>
      <c r="N12" s="9" t="s">
        <v>23</v>
      </c>
      <c r="O12" s="8">
        <f t="shared" ref="O12:O21" si="2">P12/12</f>
        <v>1532810.5745250003</v>
      </c>
      <c r="P12" s="8">
        <f>(C12*G12+D12*H12+E12*I12+F12*J12)*(K12+6.6667)</f>
        <v>18393726.894300003</v>
      </c>
      <c r="Q12" s="10">
        <f t="shared" si="1"/>
        <v>29477.126433173082</v>
      </c>
      <c r="R12" s="10"/>
    </row>
    <row r="13" spans="1:18" ht="16.5" customHeight="1" x14ac:dyDescent="0.2">
      <c r="A13" s="5" t="s">
        <v>25</v>
      </c>
      <c r="B13" s="6">
        <f t="shared" si="0"/>
        <v>100</v>
      </c>
      <c r="C13" s="6">
        <v>17</v>
      </c>
      <c r="D13" s="6">
        <v>28</v>
      </c>
      <c r="E13" s="6">
        <v>55</v>
      </c>
      <c r="F13" s="6">
        <v>0</v>
      </c>
      <c r="G13" s="6">
        <v>5475</v>
      </c>
      <c r="H13" s="6">
        <v>4857</v>
      </c>
      <c r="I13" s="6">
        <v>4325</v>
      </c>
      <c r="J13" s="6">
        <v>0</v>
      </c>
      <c r="K13" s="8">
        <v>71</v>
      </c>
      <c r="L13" s="8">
        <v>5</v>
      </c>
      <c r="M13" s="9" t="s">
        <v>23</v>
      </c>
      <c r="N13" s="9" t="s">
        <v>23</v>
      </c>
      <c r="O13" s="8">
        <f t="shared" si="2"/>
        <v>3022179.5748500004</v>
      </c>
      <c r="P13" s="8">
        <f>(C13*G13+D13*H13+E13*I13)*(K13+6.6667)</f>
        <v>36266154.898200005</v>
      </c>
      <c r="Q13" s="10">
        <f t="shared" si="1"/>
        <v>30221.795748500004</v>
      </c>
      <c r="R13" s="10"/>
    </row>
    <row r="14" spans="1:18" ht="25.5" x14ac:dyDescent="0.2">
      <c r="A14" s="11" t="s">
        <v>26</v>
      </c>
      <c r="B14" s="6">
        <f t="shared" si="0"/>
        <v>16</v>
      </c>
      <c r="C14" s="6">
        <v>7</v>
      </c>
      <c r="D14" s="6">
        <v>9</v>
      </c>
      <c r="E14" s="6">
        <v>0</v>
      </c>
      <c r="F14" s="6">
        <v>0</v>
      </c>
      <c r="G14" s="6">
        <v>4592</v>
      </c>
      <c r="H14" s="6">
        <v>4416</v>
      </c>
      <c r="I14" s="6">
        <v>0</v>
      </c>
      <c r="J14" s="6">
        <v>0</v>
      </c>
      <c r="K14" s="7">
        <v>66.2</v>
      </c>
      <c r="L14" s="8">
        <v>5</v>
      </c>
      <c r="M14" s="9" t="s">
        <v>23</v>
      </c>
      <c r="N14" s="9" t="s">
        <v>23</v>
      </c>
      <c r="O14" s="8">
        <f t="shared" si="2"/>
        <v>436520.11080000008</v>
      </c>
      <c r="P14" s="8">
        <f>(C14*G14+D14*H14)*(K14+6.6667)</f>
        <v>5238241.3296000008</v>
      </c>
      <c r="Q14" s="10">
        <f t="shared" si="1"/>
        <v>27282.506925000005</v>
      </c>
      <c r="R14" s="10"/>
    </row>
    <row r="15" spans="1:18" ht="25.5" x14ac:dyDescent="0.2">
      <c r="A15" s="11" t="s">
        <v>27</v>
      </c>
      <c r="B15" s="6">
        <f t="shared" si="0"/>
        <v>187</v>
      </c>
      <c r="C15" s="6">
        <v>34</v>
      </c>
      <c r="D15" s="6">
        <v>31</v>
      </c>
      <c r="E15" s="6">
        <v>56</v>
      </c>
      <c r="F15" s="6">
        <v>66</v>
      </c>
      <c r="G15" s="6">
        <v>4239</v>
      </c>
      <c r="H15" s="6">
        <v>4062</v>
      </c>
      <c r="I15" s="6">
        <v>3797</v>
      </c>
      <c r="J15" s="6">
        <v>3797</v>
      </c>
      <c r="K15" s="7">
        <v>66.2</v>
      </c>
      <c r="L15" s="8">
        <v>5</v>
      </c>
      <c r="M15" s="9" t="s">
        <v>23</v>
      </c>
      <c r="N15" s="9" t="s">
        <v>23</v>
      </c>
      <c r="O15" s="8">
        <f t="shared" si="2"/>
        <v>4452653.2924500005</v>
      </c>
      <c r="P15" s="8">
        <f>(C15*G15+D15*H15+E15*I15+F15*J15)*(K15+6.6667)</f>
        <v>53431839.509400003</v>
      </c>
      <c r="Q15" s="10">
        <f t="shared" si="1"/>
        <v>23810.980173529413</v>
      </c>
      <c r="R15" s="10"/>
    </row>
    <row r="16" spans="1:18" ht="12.6" customHeight="1" x14ac:dyDescent="0.2">
      <c r="A16" s="11" t="s">
        <v>28</v>
      </c>
      <c r="B16" s="6">
        <f t="shared" si="0"/>
        <v>105</v>
      </c>
      <c r="C16" s="6">
        <v>26</v>
      </c>
      <c r="D16" s="6">
        <v>9</v>
      </c>
      <c r="E16" s="6">
        <v>31</v>
      </c>
      <c r="F16" s="6">
        <v>39</v>
      </c>
      <c r="G16" s="6">
        <v>3884</v>
      </c>
      <c r="H16" s="6">
        <v>3709</v>
      </c>
      <c r="I16" s="6">
        <v>3356</v>
      </c>
      <c r="J16" s="6">
        <v>3356</v>
      </c>
      <c r="K16" s="7">
        <v>66.2</v>
      </c>
      <c r="L16" s="8">
        <v>5</v>
      </c>
      <c r="M16" s="9" t="s">
        <v>23</v>
      </c>
      <c r="N16" s="9" t="s">
        <v>23</v>
      </c>
      <c r="O16" s="8">
        <f t="shared" si="2"/>
        <v>2242381.609125</v>
      </c>
      <c r="P16" s="8">
        <f>(C16*G16+D16*H16+E16*I16+F16*J16)*(K16+6.6667)</f>
        <v>26908579.309500001</v>
      </c>
      <c r="Q16" s="10">
        <f t="shared" si="1"/>
        <v>21356.015325</v>
      </c>
      <c r="R16" s="10"/>
    </row>
    <row r="17" spans="1:19" ht="25.5" x14ac:dyDescent="0.2">
      <c r="A17" s="11" t="s">
        <v>29</v>
      </c>
      <c r="B17" s="6">
        <f t="shared" si="0"/>
        <v>28</v>
      </c>
      <c r="C17" s="6">
        <v>13</v>
      </c>
      <c r="D17" s="6">
        <v>15</v>
      </c>
      <c r="E17" s="6">
        <v>0</v>
      </c>
      <c r="F17" s="6">
        <v>0</v>
      </c>
      <c r="G17" s="6">
        <v>3884</v>
      </c>
      <c r="H17" s="6">
        <v>3709</v>
      </c>
      <c r="I17" s="6">
        <v>0</v>
      </c>
      <c r="J17" s="6">
        <v>0</v>
      </c>
      <c r="K17" s="7">
        <v>66.2</v>
      </c>
      <c r="L17" s="8">
        <v>5</v>
      </c>
      <c r="M17" s="9" t="s">
        <v>23</v>
      </c>
      <c r="N17" s="9" t="s">
        <v>23</v>
      </c>
      <c r="O17" s="8">
        <f t="shared" si="2"/>
        <v>644427.02257500007</v>
      </c>
      <c r="P17" s="8">
        <f>(C17*G17+D17*H17)*(K17+6.6667)</f>
        <v>7733124.2709000008</v>
      </c>
      <c r="Q17" s="10">
        <f t="shared" si="1"/>
        <v>23015.250806250002</v>
      </c>
      <c r="R17" s="10"/>
    </row>
    <row r="18" spans="1:19" ht="25.5" x14ac:dyDescent="0.2">
      <c r="A18" s="11" t="s">
        <v>30</v>
      </c>
      <c r="B18" s="6">
        <f t="shared" si="0"/>
        <v>250</v>
      </c>
      <c r="C18" s="6">
        <v>4</v>
      </c>
      <c r="D18" s="6">
        <v>41</v>
      </c>
      <c r="E18" s="6">
        <v>98</v>
      </c>
      <c r="F18" s="6">
        <v>107</v>
      </c>
      <c r="G18" s="6">
        <v>3531</v>
      </c>
      <c r="H18" s="6">
        <v>3356</v>
      </c>
      <c r="I18" s="6">
        <v>3004</v>
      </c>
      <c r="J18" s="6">
        <v>3004</v>
      </c>
      <c r="K18" s="7">
        <v>66.2</v>
      </c>
      <c r="L18" s="8">
        <v>5</v>
      </c>
      <c r="M18" s="9" t="s">
        <v>23</v>
      </c>
      <c r="N18" s="9" t="s">
        <v>23</v>
      </c>
      <c r="O18" s="8">
        <f t="shared" si="2"/>
        <v>4660675.5765000004</v>
      </c>
      <c r="P18" s="8">
        <f>(C18*G18+D18*H18+E18*I18+F18*J18)*(K18+6.6667)</f>
        <v>55928106.918000005</v>
      </c>
      <c r="Q18" s="10">
        <f t="shared" si="1"/>
        <v>18642.702306000003</v>
      </c>
      <c r="R18" s="10"/>
    </row>
    <row r="19" spans="1:19" ht="12.6" customHeight="1" x14ac:dyDescent="0.2">
      <c r="A19" s="11" t="s">
        <v>31</v>
      </c>
      <c r="B19" s="6">
        <f t="shared" si="0"/>
        <v>450</v>
      </c>
      <c r="C19" s="6">
        <v>47</v>
      </c>
      <c r="D19" s="6">
        <v>94</v>
      </c>
      <c r="E19" s="6">
        <v>109</v>
      </c>
      <c r="F19" s="6">
        <v>200</v>
      </c>
      <c r="G19" s="6">
        <v>3179</v>
      </c>
      <c r="H19" s="6">
        <v>3004</v>
      </c>
      <c r="I19" s="6">
        <v>2650</v>
      </c>
      <c r="J19" s="6">
        <v>2650</v>
      </c>
      <c r="K19" s="7">
        <v>61.4</v>
      </c>
      <c r="L19" s="8">
        <v>5</v>
      </c>
      <c r="M19" s="9" t="s">
        <v>23</v>
      </c>
      <c r="N19" s="9" t="s">
        <v>23</v>
      </c>
      <c r="O19" s="8">
        <f t="shared" si="2"/>
        <v>7093905.8017750001</v>
      </c>
      <c r="P19" s="8">
        <f>(C19*G19+D19*H19+E19*I19+F19*J19)*(K19+6.6667)</f>
        <v>85126869.621299997</v>
      </c>
      <c r="Q19" s="10">
        <f t="shared" si="1"/>
        <v>15764.235115055555</v>
      </c>
      <c r="R19" s="10"/>
    </row>
    <row r="20" spans="1:19" x14ac:dyDescent="0.2">
      <c r="A20" s="11" t="s">
        <v>32</v>
      </c>
      <c r="B20" s="6">
        <f t="shared" si="0"/>
        <v>31</v>
      </c>
      <c r="C20" s="6">
        <v>9</v>
      </c>
      <c r="D20" s="6">
        <v>3</v>
      </c>
      <c r="E20" s="6">
        <v>1</v>
      </c>
      <c r="F20" s="6">
        <v>18</v>
      </c>
      <c r="G20" s="6">
        <v>2826</v>
      </c>
      <c r="H20" s="6">
        <v>2650</v>
      </c>
      <c r="I20" s="6">
        <v>2296</v>
      </c>
      <c r="J20" s="6">
        <v>2296</v>
      </c>
      <c r="K20" s="7">
        <v>61.4</v>
      </c>
      <c r="L20" s="8">
        <v>5</v>
      </c>
      <c r="M20" s="9" t="s">
        <v>23</v>
      </c>
      <c r="N20" s="9" t="s">
        <v>23</v>
      </c>
      <c r="O20" s="8">
        <f t="shared" si="2"/>
        <v>436806.70280000003</v>
      </c>
      <c r="P20" s="8">
        <f>(C20*G20+D20*H20+E20*I20+F20*J20)*(K20+6.6667)</f>
        <v>5241680.4336000001</v>
      </c>
      <c r="Q20" s="10">
        <f t="shared" si="1"/>
        <v>14090.5388</v>
      </c>
      <c r="R20" s="10"/>
    </row>
    <row r="21" spans="1:19" ht="12" customHeight="1" x14ac:dyDescent="0.2">
      <c r="A21" s="11" t="s">
        <v>33</v>
      </c>
      <c r="B21" s="6">
        <f t="shared" si="0"/>
        <v>9</v>
      </c>
      <c r="C21" s="6">
        <v>4</v>
      </c>
      <c r="D21" s="6">
        <v>1</v>
      </c>
      <c r="E21" s="6">
        <v>0</v>
      </c>
      <c r="F21" s="6">
        <v>4</v>
      </c>
      <c r="G21" s="6">
        <v>2473</v>
      </c>
      <c r="H21" s="6">
        <v>2296</v>
      </c>
      <c r="I21" s="6">
        <v>2031</v>
      </c>
      <c r="J21" s="6">
        <v>2031</v>
      </c>
      <c r="K21" s="7">
        <v>61.4</v>
      </c>
      <c r="L21" s="8">
        <v>5</v>
      </c>
      <c r="M21" s="9" t="s">
        <v>23</v>
      </c>
      <c r="N21" s="9" t="s">
        <v>23</v>
      </c>
      <c r="O21" s="8">
        <f t="shared" si="2"/>
        <v>115214.23419999999</v>
      </c>
      <c r="P21" s="8">
        <f>(C21*G21+D21*H21+E21*I21+F21*J21)*(K21+6.6667)</f>
        <v>1382570.8103999998</v>
      </c>
      <c r="Q21" s="10">
        <f>O21/B21</f>
        <v>12801.581577777777</v>
      </c>
      <c r="R21" s="10"/>
    </row>
    <row r="22" spans="1:19" s="17" customFormat="1" ht="12" customHeight="1" x14ac:dyDescent="0.2">
      <c r="A22" s="12" t="s">
        <v>34</v>
      </c>
      <c r="B22" s="13">
        <f>SUM(B11:B21)</f>
        <v>1280</v>
      </c>
      <c r="C22" s="13">
        <f>SUM(C11:C21)</f>
        <v>165</v>
      </c>
      <c r="D22" s="13">
        <f>SUM(D11:D21)</f>
        <v>243</v>
      </c>
      <c r="E22" s="13">
        <f>SUM(E11:E21)</f>
        <v>374</v>
      </c>
      <c r="F22" s="13">
        <f>SUM(F11:F21)</f>
        <v>498</v>
      </c>
      <c r="G22" s="36" t="s">
        <v>35</v>
      </c>
      <c r="H22" s="37"/>
      <c r="I22" s="37"/>
      <c r="J22" s="38"/>
      <c r="K22" s="14"/>
      <c r="L22" s="14"/>
      <c r="M22" s="15">
        <v>673185</v>
      </c>
      <c r="N22" s="9" t="s">
        <v>23</v>
      </c>
      <c r="O22" s="13">
        <f>SUM(O11:O21)+M22</f>
        <v>27082500.378825001</v>
      </c>
      <c r="P22" s="13">
        <f>SUM(P11:P21)+M22*12</f>
        <v>324990004.54590005</v>
      </c>
      <c r="Q22" s="16"/>
      <c r="R22" s="16"/>
      <c r="S22" s="16"/>
    </row>
    <row r="23" spans="1:19" x14ac:dyDescent="0.2">
      <c r="A23" s="18" t="s">
        <v>36</v>
      </c>
      <c r="B23" s="6">
        <v>39</v>
      </c>
      <c r="C23" s="19" t="s">
        <v>35</v>
      </c>
      <c r="D23" s="19" t="s">
        <v>35</v>
      </c>
      <c r="E23" s="19" t="s">
        <v>35</v>
      </c>
      <c r="F23" s="19" t="s">
        <v>35</v>
      </c>
      <c r="G23" s="39">
        <v>4324</v>
      </c>
      <c r="H23" s="40"/>
      <c r="I23" s="40"/>
      <c r="J23" s="41"/>
      <c r="K23" s="8">
        <v>18</v>
      </c>
      <c r="L23" s="7" t="s">
        <v>23</v>
      </c>
      <c r="M23" s="7" t="s">
        <v>23</v>
      </c>
      <c r="N23" s="7" t="s">
        <v>23</v>
      </c>
      <c r="O23" s="8">
        <f>P23/12</f>
        <v>252954</v>
      </c>
      <c r="P23" s="8">
        <f>B23*G23*K23</f>
        <v>3035448</v>
      </c>
      <c r="Q23" s="10"/>
      <c r="R23" s="10"/>
    </row>
    <row r="24" spans="1:19" ht="25.5" customHeight="1" x14ac:dyDescent="0.2">
      <c r="A24" s="18" t="s">
        <v>37</v>
      </c>
      <c r="B24" s="6">
        <v>87</v>
      </c>
      <c r="C24" s="19" t="s">
        <v>35</v>
      </c>
      <c r="D24" s="19" t="s">
        <v>35</v>
      </c>
      <c r="E24" s="19" t="s">
        <v>35</v>
      </c>
      <c r="F24" s="19" t="s">
        <v>35</v>
      </c>
      <c r="G24" s="39">
        <v>2678</v>
      </c>
      <c r="H24" s="40"/>
      <c r="I24" s="40"/>
      <c r="J24" s="41"/>
      <c r="K24" s="8">
        <v>18</v>
      </c>
      <c r="L24" s="7" t="s">
        <v>23</v>
      </c>
      <c r="M24" s="7" t="s">
        <v>23</v>
      </c>
      <c r="N24" s="7" t="s">
        <v>23</v>
      </c>
      <c r="O24" s="8">
        <f>P24/12</f>
        <v>349479</v>
      </c>
      <c r="P24" s="8">
        <f>B24*G24*K24</f>
        <v>4193748</v>
      </c>
      <c r="Q24" s="10"/>
      <c r="R24" s="10"/>
    </row>
    <row r="25" spans="1:19" s="17" customFormat="1" ht="36" customHeight="1" x14ac:dyDescent="0.2">
      <c r="A25" s="12" t="s">
        <v>38</v>
      </c>
      <c r="B25" s="13">
        <f>B24+B23</f>
        <v>126</v>
      </c>
      <c r="C25" s="20" t="s">
        <v>35</v>
      </c>
      <c r="D25" s="20" t="s">
        <v>35</v>
      </c>
      <c r="E25" s="20" t="s">
        <v>35</v>
      </c>
      <c r="F25" s="20" t="s">
        <v>35</v>
      </c>
      <c r="G25" s="42" t="s">
        <v>23</v>
      </c>
      <c r="H25" s="43"/>
      <c r="I25" s="43"/>
      <c r="J25" s="44"/>
      <c r="K25" s="21" t="s">
        <v>23</v>
      </c>
      <c r="L25" s="21" t="s">
        <v>23</v>
      </c>
      <c r="M25" s="15">
        <v>51351</v>
      </c>
      <c r="N25" s="15">
        <v>804105</v>
      </c>
      <c r="O25" s="13">
        <f>O24+O23</f>
        <v>602433</v>
      </c>
      <c r="P25" s="13">
        <f>P24+P23+(M25+N25)*12</f>
        <v>17494668</v>
      </c>
      <c r="Q25" s="16"/>
      <c r="R25" s="16"/>
    </row>
    <row r="26" spans="1:19" s="17" customFormat="1" ht="18" customHeight="1" x14ac:dyDescent="0.2">
      <c r="A26" s="12" t="s">
        <v>39</v>
      </c>
      <c r="B26" s="36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8"/>
      <c r="P26" s="13">
        <f>P22+P25</f>
        <v>342484672.54590005</v>
      </c>
      <c r="Q26" s="16"/>
      <c r="R26" s="16"/>
    </row>
    <row r="27" spans="1:19" x14ac:dyDescent="0.2">
      <c r="B27" s="1">
        <f>B22+B25</f>
        <v>1406</v>
      </c>
    </row>
    <row r="29" spans="1:19" ht="12.6" customHeight="1" x14ac:dyDescent="0.2"/>
    <row r="33" ht="12.6" customHeight="1" x14ac:dyDescent="0.2"/>
    <row r="37" ht="12.6" customHeight="1" x14ac:dyDescent="0.2"/>
    <row r="47" ht="12" customHeight="1" x14ac:dyDescent="0.2"/>
    <row r="49" ht="12.75" customHeight="1" x14ac:dyDescent="0.2"/>
    <row r="56" ht="12.6" customHeight="1" x14ac:dyDescent="0.2"/>
    <row r="70" ht="12" customHeight="1" x14ac:dyDescent="0.2"/>
  </sheetData>
  <mergeCells count="23">
    <mergeCell ref="G22:J22"/>
    <mergeCell ref="G23:J23"/>
    <mergeCell ref="G24:J24"/>
    <mergeCell ref="G25:J25"/>
    <mergeCell ref="B26:O26"/>
    <mergeCell ref="N8:N10"/>
    <mergeCell ref="O8:O10"/>
    <mergeCell ref="P8:P10"/>
    <mergeCell ref="B9:B10"/>
    <mergeCell ref="C9:F9"/>
    <mergeCell ref="G9:J9"/>
    <mergeCell ref="M8:M10"/>
    <mergeCell ref="A8:A10"/>
    <mergeCell ref="B8:F8"/>
    <mergeCell ref="G8:J8"/>
    <mergeCell ref="K8:K10"/>
    <mergeCell ref="L8:L10"/>
    <mergeCell ref="A6:P6"/>
    <mergeCell ref="N1:P1"/>
    <mergeCell ref="N2:P2"/>
    <mergeCell ref="N3:P3"/>
    <mergeCell ref="N4:P4"/>
    <mergeCell ref="A5:P5"/>
  </mergeCells>
  <pageMargins left="0.33" right="0.23622047244094491" top="0" bottom="0" header="0" footer="0"/>
  <pageSetup paperSize="9" scale="80" orientation="landscape" cellComments="asDisplayed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ФОТ на 2019 год </vt:lpstr>
      <vt:lpstr>'ФОТ на 2019 год 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Шахрузат Алискантиева</cp:lastModifiedBy>
  <dcterms:created xsi:type="dcterms:W3CDTF">2018-08-10T11:06:26Z</dcterms:created>
  <dcterms:modified xsi:type="dcterms:W3CDTF">2018-08-17T08:52:49Z</dcterms:modified>
</cp:coreProperties>
</file>